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" windowWidth="8250" windowHeight="7890" tabRatio="716" activeTab="0"/>
  </bookViews>
  <sheets>
    <sheet name="Wholesale Sheet 1" sheetId="1" r:id="rId1"/>
    <sheet name="Wholesale Sheet 2" sheetId="2" r:id="rId2"/>
    <sheet name="Extra Mats" sheetId="3" r:id="rId3"/>
    <sheet name="desc1" sheetId="4" r:id="rId4"/>
  </sheets>
  <definedNames>
    <definedName name="_xlnm.Print_Area" localSheetId="3">'desc1'!$A$1:$C$320</definedName>
    <definedName name="_xlnm.Print_Area" localSheetId="2">'Extra Mats'!$A$1:$P$32</definedName>
    <definedName name="_xlnm.Print_Area" localSheetId="0">'Wholesale Sheet 1'!$A$1:$T$84</definedName>
    <definedName name="_xlnm.Print_Area" localSheetId="1">'Wholesale Sheet 2'!$A$1:$T$87</definedName>
    <definedName name="_xlnm.Print_Titles" localSheetId="3">'desc1'!$1:$1</definedName>
    <definedName name="Z_9BFB7058_AC59_4DBE_904A_4EAEB04FF4DD_.wvu.PrintArea" localSheetId="2" hidden="1">'Extra Mats'!$A$3:$P$32</definedName>
    <definedName name="Z_9BFB7058_AC59_4DBE_904A_4EAEB04FF4DD_.wvu.PrintArea" localSheetId="0" hidden="1">'Wholesale Sheet 1'!$A$3:$T$87</definedName>
    <definedName name="Z_9BFB7058_AC59_4DBE_904A_4EAEB04FF4DD_.wvu.PrintArea" localSheetId="1" hidden="1">'Wholesale Sheet 1'!#REF!</definedName>
  </definedNames>
  <calcPr fullCalcOnLoad="1"/>
</workbook>
</file>

<file path=xl/sharedStrings.xml><?xml version="1.0" encoding="utf-8"?>
<sst xmlns="http://schemas.openxmlformats.org/spreadsheetml/2006/main" count="1425" uniqueCount="753">
  <si>
    <t>MUSICAL BIRTHDAY CANDLE</t>
  </si>
  <si>
    <t>WICKED</t>
  </si>
  <si>
    <t>MERLIN'S MAGIC</t>
  </si>
  <si>
    <t>CRACKLING CASCADE</t>
  </si>
  <si>
    <t>CANADIAN SALUTE</t>
  </si>
  <si>
    <t>BABY BOOMERS</t>
  </si>
  <si>
    <t>50 SHOT MISSILE BATTERY</t>
  </si>
  <si>
    <t>25 SHOT MISSILE BATTERY</t>
  </si>
  <si>
    <t>CRACKLE JACKS (6/PK)</t>
  </si>
  <si>
    <t>GATLING GUN</t>
  </si>
  <si>
    <t>ACE OF SPADES</t>
  </si>
  <si>
    <t>JACK OF CLUBS</t>
  </si>
  <si>
    <t>KING OF DIAMONDS</t>
  </si>
  <si>
    <t>QUEEN OF HEARTS</t>
  </si>
  <si>
    <t xml:space="preserve">CRACKLING COSMOS </t>
  </si>
  <si>
    <t>POWDER KEG FOUNTAIN</t>
  </si>
  <si>
    <t>BURNING SCHOOLHOUSE</t>
  </si>
  <si>
    <t>VICIOUS CIRCLE</t>
  </si>
  <si>
    <t>PARADOX</t>
  </si>
  <si>
    <t>METEORS</t>
  </si>
  <si>
    <t>SKY ROCKET-3 STAGE(12/ PK)</t>
  </si>
  <si>
    <t>weight: (kg)</t>
  </si>
  <si>
    <t>Case</t>
  </si>
  <si>
    <t>Ordered</t>
  </si>
  <si>
    <t>Column B</t>
  </si>
  <si>
    <t>UPC #</t>
  </si>
  <si>
    <t>weight of each column</t>
  </si>
  <si>
    <t>Weight (kg)</t>
  </si>
  <si>
    <t>Column D</t>
  </si>
  <si>
    <t>Column H</t>
  </si>
  <si>
    <t>Column J</t>
  </si>
  <si>
    <t>CRAZY GHOST</t>
  </si>
  <si>
    <t>POWERHOUSE</t>
  </si>
  <si>
    <t>MYSTICAL</t>
  </si>
  <si>
    <t>HANDS</t>
  </si>
  <si>
    <t>VULCAN</t>
  </si>
  <si>
    <t>GLOW NECKLACES (50 / TUBE)</t>
  </si>
  <si>
    <t>SHOTGUN SHELL</t>
  </si>
  <si>
    <t>BARRAGES &amp; MULTI-SHOTS</t>
  </si>
  <si>
    <t>SHELLS/ MINES/ COMETS</t>
  </si>
  <si>
    <t xml:space="preserve">PRE PACKED FAMILY KITS </t>
  </si>
  <si>
    <t>UFO  (UFO shaped!)</t>
  </si>
  <si>
    <t>NIGHT CAT  (Cat shaped!)</t>
  </si>
  <si>
    <t>GRIM REAPER</t>
  </si>
  <si>
    <t>PYRO PRO SERIES CAKES</t>
  </si>
  <si>
    <t>VERTICAL CAKES</t>
  </si>
  <si>
    <t xml:space="preserve">    VERTICAL CAKES CONTINUED</t>
  </si>
  <si>
    <t>BEM</t>
  </si>
  <si>
    <t>BLASTOFF/MYSTICAL</t>
  </si>
  <si>
    <t>ROYAL</t>
  </si>
  <si>
    <t>MYSTICAL FIRE / CAMPFIRE FX</t>
  </si>
  <si>
    <t>ZOMBIE [R]</t>
  </si>
  <si>
    <t>Quantity</t>
  </si>
  <si>
    <t>ARMAGEDDON</t>
  </si>
  <si>
    <t>DFC-1201</t>
  </si>
  <si>
    <t>DFC-1202</t>
  </si>
  <si>
    <t>DFC-1204</t>
  </si>
  <si>
    <t>PARATROOPER</t>
  </si>
  <si>
    <t>WILD THING</t>
  </si>
  <si>
    <t>KAMIKAZE</t>
  </si>
  <si>
    <t>GRAPE SODA</t>
  </si>
  <si>
    <t>SPINNING RAGE</t>
  </si>
  <si>
    <t>SWIRLING PINWHEEL</t>
  </si>
  <si>
    <t>BLUE RING / STROBING PISTIL</t>
  </si>
  <si>
    <t xml:space="preserve">DEVIL'S OWN </t>
  </si>
  <si>
    <t xml:space="preserve">SHORT CIRCUIT </t>
  </si>
  <si>
    <t xml:space="preserve">LADY BUG </t>
  </si>
  <si>
    <t>HELL BREAKS LOOSE</t>
  </si>
  <si>
    <t>JOKER</t>
  </si>
  <si>
    <t>PUBLICITY KIT</t>
  </si>
  <si>
    <t>N / C</t>
  </si>
  <si>
    <t xml:space="preserve">DIABLO BARRAGE </t>
  </si>
  <si>
    <t xml:space="preserve">ILLUMINATION </t>
  </si>
  <si>
    <t xml:space="preserve">BEDAZZLED </t>
  </si>
  <si>
    <t>COMPANY</t>
  </si>
  <si>
    <t>PRO SERIES CAKES</t>
  </si>
  <si>
    <t>RAINBOW MINE / WHISTLES</t>
  </si>
  <si>
    <t>70 SHOT CRACKLING BARRAGE</t>
  </si>
  <si>
    <t>91 SHOT KALEIDOSCOPE</t>
  </si>
  <si>
    <t>NOVELTIES</t>
  </si>
  <si>
    <t>MAGNUM BOMBARD</t>
  </si>
  <si>
    <t>SUBTOTAL (PAGE ONE)</t>
  </si>
  <si>
    <t>SUBTOTAL (PAGE TWO)</t>
  </si>
  <si>
    <t>DISCOUNT</t>
  </si>
  <si>
    <t>TOTAL RETAIL VALUE:</t>
  </si>
  <si>
    <t>INVOICE TOTAL</t>
  </si>
  <si>
    <t>SKY JUMPER</t>
  </si>
  <si>
    <t>AFRICAN LION</t>
  </si>
  <si>
    <t># 8 GOLD 20cm.  10/SLEEVE</t>
  </si>
  <si>
    <t>#14 GOLD 36cm.  8/SLEEVE</t>
  </si>
  <si>
    <t>BULL'S EYE</t>
  </si>
  <si>
    <t>BLUE BAYOU</t>
  </si>
  <si>
    <t>WONDER WAVE</t>
  </si>
  <si>
    <t>SPARKLERS</t>
  </si>
  <si>
    <t>WILD HEART</t>
  </si>
  <si>
    <t>FOUNTAIN 3 PACK</t>
  </si>
  <si>
    <t>ELECTRIC FIRE</t>
  </si>
  <si>
    <t>GOLDEN RAIN WILLOW</t>
  </si>
  <si>
    <t>TRANSFORMATION CANDLE</t>
  </si>
  <si>
    <t>COBALT COMETS</t>
  </si>
  <si>
    <t>SHAZAM</t>
  </si>
  <si>
    <t>10 BALL RAINBOW CANDLE</t>
  </si>
  <si>
    <t>LIGHT THE NIGHT</t>
  </si>
  <si>
    <t>FACEBOMB</t>
  </si>
  <si>
    <t>VENOM</t>
  </si>
  <si>
    <t>ICE STORM</t>
  </si>
  <si>
    <t>COWBOY</t>
  </si>
  <si>
    <t>WOLVERINE</t>
  </si>
  <si>
    <t>GLADIATOR</t>
  </si>
  <si>
    <t>SAMURAI</t>
  </si>
  <si>
    <t>ANNIHILATOR</t>
  </si>
  <si>
    <t>HELL'S GATE</t>
  </si>
  <si>
    <t>ROYAL BROCADE</t>
  </si>
  <si>
    <t>LOCK DOWN</t>
  </si>
  <si>
    <t>WHISKEY TANGO</t>
  </si>
  <si>
    <t>HARD CORE</t>
  </si>
  <si>
    <t>ITEM</t>
  </si>
  <si>
    <t>CASE</t>
  </si>
  <si>
    <t>QTY.</t>
  </si>
  <si>
    <t>PRICE</t>
  </si>
  <si>
    <t>TOTAL</t>
  </si>
  <si>
    <t>BOMB BAGS</t>
  </si>
  <si>
    <t>FART BOMBS</t>
  </si>
  <si>
    <t>ROMAN CANDLES</t>
  </si>
  <si>
    <t>#10 GOLD 26cm. 10/SLEEVE</t>
  </si>
  <si>
    <t>VULCAN 70 SHOT</t>
  </si>
  <si>
    <t>WHIRLY BIRD</t>
  </si>
  <si>
    <t>SILVER SHRAPNEL</t>
  </si>
  <si>
    <t>SCREAMING BANSHEE</t>
  </si>
  <si>
    <t>SCREECH OWL</t>
  </si>
  <si>
    <t>HUMMER (5PK)</t>
  </si>
  <si>
    <t>SKY STORM</t>
  </si>
  <si>
    <t>ASTEROIDS</t>
  </si>
  <si>
    <t>SIDE WINDER</t>
  </si>
  <si>
    <t>VICTORY TORCH</t>
  </si>
  <si>
    <t>COSMIC RAIN</t>
  </si>
  <si>
    <t>CRACKLING DRAGON</t>
  </si>
  <si>
    <t>CRACKLE POWER</t>
  </si>
  <si>
    <t>ULTIMATE FINALE</t>
  </si>
  <si>
    <t>AMAZING PARTY</t>
  </si>
  <si>
    <t>SUNRISE CONE</t>
  </si>
  <si>
    <t>WINTER STORM CONE</t>
  </si>
  <si>
    <t>AMMO CRATE</t>
  </si>
  <si>
    <t>CRACKLING THUNDER</t>
  </si>
  <si>
    <t>WHISTLE BOMB</t>
  </si>
  <si>
    <t>NOISE ASSORTMENT</t>
  </si>
  <si>
    <t>MAGIC SPARKLE CONE</t>
  </si>
  <si>
    <t>ELECTRIC RAINBOW</t>
  </si>
  <si>
    <t>SUBTOTAL (PAGE ONE):</t>
  </si>
  <si>
    <t>SOUND SHELLS</t>
  </si>
  <si>
    <t>COLOUR PEONY</t>
  </si>
  <si>
    <t>AIR BOMB</t>
  </si>
  <si>
    <t>HOT TAMALI</t>
  </si>
  <si>
    <t>ATOMIC BOMB</t>
  </si>
  <si>
    <t>SILVER PALM TREE</t>
  </si>
  <si>
    <t>SUPERSTAR</t>
  </si>
  <si>
    <t>SWIRL 'N TWIRL WHEEL</t>
  </si>
  <si>
    <t>H.S.T. #129090916  (13%)</t>
  </si>
  <si>
    <t xml:space="preserve">HIGH ROLLER </t>
  </si>
  <si>
    <t xml:space="preserve">13 BALL ROMAN CANDLE </t>
  </si>
  <si>
    <t xml:space="preserve">RADICAL </t>
  </si>
  <si>
    <t xml:space="preserve">BALLISTIC </t>
  </si>
  <si>
    <t xml:space="preserve">CRACKLING ROSE </t>
  </si>
  <si>
    <t xml:space="preserve">NIGHT CREEPER </t>
  </si>
  <si>
    <t xml:space="preserve">PAY DAY </t>
  </si>
  <si>
    <t xml:space="preserve">BLISTERING CACTUS </t>
  </si>
  <si>
    <t># of cartons:</t>
  </si>
  <si>
    <t xml:space="preserve">picked by: </t>
  </si>
  <si>
    <t>35 SHOTS - Z &amp; FAN RAID</t>
  </si>
  <si>
    <t>GRAVE DIGGER</t>
  </si>
  <si>
    <t>FANTASMIC</t>
  </si>
  <si>
    <t xml:space="preserve">SCREAMING PHANTOM </t>
  </si>
  <si>
    <t xml:space="preserve">FORTUNE TELLER </t>
  </si>
  <si>
    <t xml:space="preserve">007  </t>
  </si>
  <si>
    <t xml:space="preserve">WICKED WITCH </t>
  </si>
  <si>
    <t xml:space="preserve">BOMBER </t>
  </si>
  <si>
    <t xml:space="preserve">BLUE HAWAII </t>
  </si>
  <si>
    <t xml:space="preserve">YOU PYRO </t>
  </si>
  <si>
    <t xml:space="preserve">THE BEAST </t>
  </si>
  <si>
    <t xml:space="preserve">SPARKLING RAINBOW </t>
  </si>
  <si>
    <t xml:space="preserve">CHERRY BASKET </t>
  </si>
  <si>
    <t xml:space="preserve">COLOUR BLITZ </t>
  </si>
  <si>
    <t>CANADIAN PARACHUTE BATTALION</t>
  </si>
  <si>
    <t>SUN SHOWER PINWHEEL</t>
  </si>
  <si>
    <t xml:space="preserve">FOUNTAINS </t>
  </si>
  <si>
    <t xml:space="preserve">WEREWOLF </t>
  </si>
  <si>
    <t xml:space="preserve">WILDFIRE </t>
  </si>
  <si>
    <t xml:space="preserve">SHOW IN A BOX </t>
  </si>
  <si>
    <t>DAY TIME SHELLS</t>
  </si>
  <si>
    <t>RAINBOW MINE / CRACKERS</t>
  </si>
  <si>
    <t xml:space="preserve">DYNAMITE DEVASTATION </t>
  </si>
  <si>
    <t xml:space="preserve">CROWD PLEASER </t>
  </si>
  <si>
    <t xml:space="preserve">GO GETTERS </t>
  </si>
  <si>
    <t xml:space="preserve">BARREL OF MONKEYS </t>
  </si>
  <si>
    <t xml:space="preserve">ALL CANADIAN </t>
  </si>
  <si>
    <t>WHEELS</t>
  </si>
  <si>
    <t xml:space="preserve">GREEN PEONY </t>
  </si>
  <si>
    <t>RED PEONY</t>
  </si>
  <si>
    <t>CAKE FOUNTAIN (2PC. PK)</t>
  </si>
  <si>
    <t>Last Updated</t>
  </si>
  <si>
    <t>2015</t>
  </si>
  <si>
    <t>FALLING FRENZY</t>
  </si>
  <si>
    <t>SPRING FLING</t>
  </si>
  <si>
    <t>VALENTINE'S KISS</t>
  </si>
  <si>
    <t xml:space="preserve">DFC-1203 </t>
  </si>
  <si>
    <t>PUNKS/IGNITERS (5/PK)</t>
  </si>
  <si>
    <t>ROBO SERIES CAKES</t>
  </si>
  <si>
    <t>ORANGE WHIP</t>
  </si>
  <si>
    <t>POWERHOUSE 6-PACK</t>
  </si>
  <si>
    <t>DEVIL'S SPAWN</t>
  </si>
  <si>
    <t xml:space="preserve">KABOOM </t>
  </si>
  <si>
    <t xml:space="preserve">POWERHOUSE AMMO CRATE </t>
  </si>
  <si>
    <t xml:space="preserve">AFTERBURNER </t>
  </si>
  <si>
    <t xml:space="preserve">COLT 45 </t>
  </si>
  <si>
    <t xml:space="preserve">MINI MENACE </t>
  </si>
  <si>
    <t xml:space="preserve"># TAG </t>
  </si>
  <si>
    <t xml:space="preserve">CDC-9797 </t>
  </si>
  <si>
    <t xml:space="preserve">CDC-9898 </t>
  </si>
  <si>
    <t xml:space="preserve">PIRATE </t>
  </si>
  <si>
    <t>OOT AND ABOOT</t>
  </si>
  <si>
    <t>SHOW IN A BOX [YELLOW]</t>
  </si>
  <si>
    <t>SHOW IN A BOX [GREEN]</t>
  </si>
  <si>
    <t>SHOW IN A BOX [BLUE]</t>
  </si>
  <si>
    <t>SHOW IN A BOX [RED]</t>
  </si>
  <si>
    <t>CANADIAN FLAG CRATE</t>
  </si>
  <si>
    <t>CRAZY CRACKLERS (3/PK)</t>
  </si>
  <si>
    <t>The public must not have direct access to fireworks displayed for sale. Sales of fireworks are restricted to those 18 years and older.</t>
  </si>
  <si>
    <t>MAPLE MADNESS</t>
  </si>
  <si>
    <t>CRAZY CANUCK</t>
  </si>
  <si>
    <t>WILDCAT</t>
  </si>
  <si>
    <t>CDC-9595</t>
  </si>
  <si>
    <t>NANO GYRO</t>
  </si>
  <si>
    <t>FIRE AND ICE</t>
  </si>
  <si>
    <t>ALL DRESSED</t>
  </si>
  <si>
    <t>THE TWO-FOUR</t>
  </si>
  <si>
    <t>100 SHOT PERSEIDS</t>
  </si>
  <si>
    <t xml:space="preserve">METEOR SHOWER </t>
  </si>
  <si>
    <t xml:space="preserve">MARS </t>
  </si>
  <si>
    <t xml:space="preserve">PURPLE W/ GREEN GLITTER </t>
  </si>
  <si>
    <t xml:space="preserve">GOLD WILLOW TO RED </t>
  </si>
  <si>
    <t xml:space="preserve">GOLD WILLOW TO BLUE </t>
  </si>
  <si>
    <t>HELICOPTER WHEEL</t>
  </si>
  <si>
    <t>SATURN WHEEL</t>
  </si>
  <si>
    <t>GREAT WHITE NORTH</t>
  </si>
  <si>
    <t xml:space="preserve">WIZARD </t>
  </si>
  <si>
    <t xml:space="preserve">ROBODROID </t>
  </si>
  <si>
    <t xml:space="preserve">ROBOCAPTAIN </t>
  </si>
  <si>
    <t xml:space="preserve">KHEOPS </t>
  </si>
  <si>
    <t xml:space="preserve">NORTHERN LIGHTS </t>
  </si>
  <si>
    <t>ERUPTION</t>
  </si>
  <si>
    <t>TOTAL COST VALUE:</t>
  </si>
  <si>
    <t>27 Shots—Red tails to large red stars, white tails to large white stars. Green tails to brocade stars. Silver spinning tails</t>
  </si>
  <si>
    <t>25 shots of mixed effects, silver whirls, whistles, silver fish, red peony and crackling stars with colourful tails</t>
  </si>
  <si>
    <t>Seablue, orange, red, green and crackling comets, Red tails to large red stars, white tails to large white stars. Green tails to brocade.</t>
  </si>
  <si>
    <t>pre-selected assortment pack</t>
  </si>
  <si>
    <t>30 red, green, blue &amp; yellow comets that zig-zag and whistle across the sky to 30m</t>
  </si>
  <si>
    <t>21 shots of mixed effects with strobing stars, silver spinners and large crackling flowers.</t>
  </si>
  <si>
    <t>16 shot cake - white tails/red stars + white glitter peony, green tails/green stars</t>
  </si>
  <si>
    <t>16 shot fan cake – 4 lines, large crackling comets, flittering comets, blue tail to blue crackle burst, purple crackle bursts</t>
  </si>
  <si>
    <t>whistling silver comet to 20 meters</t>
  </si>
  <si>
    <t>16 shots of large red, blue and green peonies with crackling stars and colourful tails</t>
  </si>
  <si>
    <t>12 shots of shrieking whistles with spinning tails</t>
  </si>
  <si>
    <t>7 shots to a height of 40 meters brocade tail to bracade crown with green glitter, brocade tail to bracade crown with white glitter</t>
  </si>
  <si>
    <t>6 screaming ghosts to 15 meters</t>
  </si>
  <si>
    <t>large silver spraying fountain</t>
  </si>
  <si>
    <t>25 shots mix of silver whirls tails to red crackling, green crackling and blue crackling peonies</t>
  </si>
  <si>
    <t>Crackle mine with red, green, yellow and blue tracers to matching wave and crackling stars</t>
  </si>
  <si>
    <t>gold tail bursts to brocade crown to red, green and blue</t>
  </si>
  <si>
    <t>multi shot of red tails that burst into silver chrysanthemums</t>
  </si>
  <si>
    <t>60 shots red/white falling leaves to crackling chrys</t>
  </si>
  <si>
    <t>24 shots of white strobing horsetails</t>
  </si>
  <si>
    <t>48 shots. red, green, yellow, crackle </t>
  </si>
  <si>
    <t>24 shots of green strobing horsetails</t>
  </si>
  <si>
    <t>loud whistle with tail to loud detonation</t>
  </si>
  <si>
    <t>28 mixed shots of golden tails to brocade crown with white, green and golden strobing pistils and crackling brocade crown.</t>
  </si>
  <si>
    <t>crackling tail bursts into blue, red, green, yellow and multi-colour crackling</t>
  </si>
  <si>
    <t>25 mixed shots of coloured tails to brocade wave red, green and blue stars</t>
  </si>
  <si>
    <t>30 green stars that turn into spinning whistles</t>
  </si>
  <si>
    <t>30 mixed shots of colourful tails to golden willows, crackling, green strobes and blue stars.</t>
  </si>
  <si>
    <t>19 Shots - Large silver whistles</t>
  </si>
  <si>
    <t>pink centre burst with large gold willow</t>
  </si>
  <si>
    <t>red tail to red burst/bang to 25 meter</t>
  </si>
  <si>
    <t>70 shots of multi-colour</t>
  </si>
  <si>
    <t>multi-coloured mine with whistles to 15 meters</t>
  </si>
  <si>
    <t>multi-coloured star mine with firecrackers</t>
  </si>
  <si>
    <t>8 shots of large silver streaking comets</t>
  </si>
  <si>
    <t>26 shot, heart shaped cake, flash, bursts, tails, peonies/chrysanthemums, brocade crown</t>
  </si>
  <si>
    <t>rapid fire cake, comets, crackling rain, florals, whistling comet to loud detonation</t>
  </si>
  <si>
    <t>burst into purple stars with green glitter</t>
  </si>
  <si>
    <t>crackle tracers to bursts of purple, orange, sea blue and crackle stars</t>
  </si>
  <si>
    <t>Red and silver ring with crackle finish</t>
  </si>
  <si>
    <t>36 shots, silver glitter/red peony, crackling comets/crackling peony, silver comet/red &amp; crackle peony</t>
  </si>
  <si>
    <t>multi effect fountain, flowers, snow pine, multi-colour silk chrysanthemums, multi-colour stars</t>
  </si>
  <si>
    <t>10 shot, colour changing, red to green stars</t>
  </si>
  <si>
    <t>large multi effect fountain, specialty shaped, red, purple, orange, coloured stars crackling</t>
  </si>
  <si>
    <t xml:space="preserve">24 Shots—Crackling tails bursting to crackling willow with red, green or blue stars. </t>
  </si>
  <si>
    <t>16 Shots - Large red strobing stars</t>
  </si>
  <si>
    <t>36 Shots—Red tails bursting to red stars and white strobe. Green tail to purple and green strobe. Blue tail to time rain and yellow stars</t>
  </si>
  <si>
    <t>28 Shots—Gold tails bursting to brocade crown with white strobe, green strobe, gold strobe and crackling</t>
  </si>
  <si>
    <t>15 Shots—Red or green tail bursting to red or green stars. Silver tail to chrysanthemum mine, burst of gold willow and crackle.</t>
  </si>
  <si>
    <t>golden spray with red stars and large crackling stars</t>
  </si>
  <si>
    <t>Blue tail burst to crackling chrysanthemums.</t>
  </si>
  <si>
    <t>day time shell plastic solider on parachute</t>
  </si>
  <si>
    <t>shell, rising green tail to green glitter</t>
  </si>
  <si>
    <t>27 shot cake, silver to red, silver to green, large colour burst to brocade, 4 shot mini finale</t>
  </si>
  <si>
    <t>49 large coloured peonies w/crackling, flashing &amp; tails</t>
  </si>
  <si>
    <t>single stage sky rocket with loud report</t>
  </si>
  <si>
    <t>charcoal tail to golden willow with white/green glitters, red, green, brocade and time rain comet.</t>
  </si>
  <si>
    <t xml:space="preserve">9 shots of silver spinning. </t>
  </si>
  <si>
    <t>original air bomb, super sonic bang, cherry bomb, crackling bomb</t>
  </si>
  <si>
    <t>shower of green and gold sparks</t>
  </si>
  <si>
    <t>84 powerful shots of purple stars, gold comets and crackling stars</t>
  </si>
  <si>
    <t>large gold spraying fountain</t>
  </si>
  <si>
    <t>cat shaped fountain with red eyes, multi effects, whistle</t>
  </si>
  <si>
    <t>Silver whirls, whistles, blue &amp; red tracers bursting to blue and red crackle</t>
  </si>
  <si>
    <t>adds colours open campfires</t>
  </si>
  <si>
    <t>red, orange &amp; green lights that flash</t>
  </si>
  <si>
    <t>large flower that starts with a small fountain then opens to small lit candles playing happy birthday</t>
  </si>
  <si>
    <t>7 Shots - large silver strobing stars and silver timed rain</t>
  </si>
  <si>
    <t>Green and orange with a crackle finish</t>
  </si>
  <si>
    <t>35 multi-colour rising, bursting comets</t>
  </si>
  <si>
    <t xml:space="preserve">9 shots - 4 shots of silver spinning to red and green stars. 5 shots of red tail to white flash stars with blue stars. </t>
  </si>
  <si>
    <t>barrage of 25 coloured stars</t>
  </si>
  <si>
    <t>9 shot cake, yellow tails to crackling peony bursts</t>
  </si>
  <si>
    <t>14 inch, gold, 36 cm. 8/sleeve</t>
  </si>
  <si>
    <t>10 inch, gold, 26 cm. 10/sleeve</t>
  </si>
  <si>
    <t>8 inch, gold, 20 cm. 10/sleeve</t>
  </si>
  <si>
    <t>Red tails burst into white strobe, willow and red stars. Green tail burst into white strobe, willow and green stars</t>
  </si>
  <si>
    <t>8 stars bursting to coloured flowers</t>
  </si>
  <si>
    <t>large blue &amp; silver, crackling fountain</t>
  </si>
  <si>
    <t>10 shots of crackling comets</t>
  </si>
  <si>
    <t>red, green tail bursts to pink, lemon and blue with crackling</t>
  </si>
  <si>
    <t>3 stage sky rocket with loud report</t>
  </si>
  <si>
    <t>16 shots, silver comets to red stars with white strobes, blue stars with white strobes and purple stars with white strobes.</t>
  </si>
  <si>
    <t>day time shell with 1 canadian flag and 9 parachutes</t>
  </si>
  <si>
    <t>36 Shots of large brocade crown with crackling stars</t>
  </si>
  <si>
    <t>crackling burst with swimming fish</t>
  </si>
  <si>
    <t>silver palm tree</t>
  </si>
  <si>
    <t>red &amp; green mines w/ crackling comets to 15m</t>
  </si>
  <si>
    <t>27 Shots—Silver spinning to red and green stars or red and white strobe. Crackling tail to crackle peony. Silver spinning tails.</t>
  </si>
  <si>
    <t>25 shot, diamond shaped cake, crackling, coloured peonies, coloured tails, brocade crown</t>
  </si>
  <si>
    <t>red, green, blue and purple tails bursting to coloured stars with timed rain, brocade crown with crackling.</t>
  </si>
  <si>
    <t>16 shots of large red, blue and green peonies with white strobes and colourful tails</t>
  </si>
  <si>
    <t>shoots to 25 meters a barrage of loud silver crackling stars and silver spinning bees</t>
  </si>
  <si>
    <t>yellow tail to crackling peony burst</t>
  </si>
  <si>
    <t>30 stars - silver, gold and crackling comets with 3 reports</t>
  </si>
  <si>
    <t>60 shot cake, red, green, yellow &amp; blue hummers</t>
  </si>
  <si>
    <t>multi-coloured peony burst</t>
  </si>
  <si>
    <t>24 shot, club shaped cake, coloured coconut trees, peonies to crackling tails</t>
  </si>
  <si>
    <t>barrage of 30 coloured stars</t>
  </si>
  <si>
    <t>blue / gold pine, silver crackling / yellow / side sprays, silver / blue / red stars</t>
  </si>
  <si>
    <t>8 shot, sea blue comets</t>
  </si>
  <si>
    <t>silver comet tails to silver coconut trees.</t>
  </si>
  <si>
    <t>whistling fountains</t>
  </si>
  <si>
    <t>10 shots of crackling stars</t>
  </si>
  <si>
    <t>silver tail to titanium bang to 20 meters</t>
  </si>
  <si>
    <t>red, green and purple tails to red, green and purple glitter stars</t>
  </si>
  <si>
    <t>barrage of 30 bright red stars</t>
  </si>
  <si>
    <t>35 shots of silver whistles to red, blue &amp; green, green tail to buzzing &amp; spiral silver tails to blue, green orange &amp; purple at 50m</t>
  </si>
  <si>
    <t>25 Shots. Red,  green, blue, lemon, purple tails to gold palm. 5 shot finale of gold palms.</t>
  </si>
  <si>
    <t>blue tail bursts to blue, red and blue, blue with brocade crown and blue with time rain</t>
  </si>
  <si>
    <t>25 Shots—Red, green, purple, yellow  to multi-colour stars. 5 Shot finale of multi-colour tails and breaks</t>
  </si>
  <si>
    <t>36 shot cake, spinning bees to red, green, yellow, silver, purple palm trees</t>
  </si>
  <si>
    <t xml:space="preserve">Red, purple and green tails, burst to crackling stars </t>
  </si>
  <si>
    <t>green tail to green burst/bang to 25 meter</t>
  </si>
  <si>
    <t>Red tails bursting to red and blue stars, crackling chrysanthemum, purple and green stars, green and yellow stars; Loud whistles</t>
  </si>
  <si>
    <t>9 shot cake, alternating red tails to red chrysanthemum &amp; silver tail to silver chrysanthemum</t>
  </si>
  <si>
    <t>Gold tail burst to red palm with white strobing stars.</t>
  </si>
  <si>
    <t>day time use, 36 shots of canadian flag parachutes to 30meters</t>
  </si>
  <si>
    <t>silver fountain follow multi-colour shots timed rain</t>
  </si>
  <si>
    <t>rising green tails that burst to green stars and timed rain. rising green tail burst to purple stars and timed rain.</t>
  </si>
  <si>
    <t>golden willow burst to red stars to 25 meters</t>
  </si>
  <si>
    <t>flame with crackling gold sparks</t>
  </si>
  <si>
    <t>golden willow burst to blue stars to 25 meters</t>
  </si>
  <si>
    <t>multi-coloured fountain w/gold sparks</t>
  </si>
  <si>
    <t>huge golden willow at 25 meters</t>
  </si>
  <si>
    <t>8 stars bursting into silver fish to 25 meters</t>
  </si>
  <si>
    <t>36 large red, blue and green peonies with loud crackling</t>
  </si>
  <si>
    <t>produces a non pyrotechnic bang</t>
  </si>
  <si>
    <t xml:space="preserve">100 shot cake; 10 red whirl/10 crackling/30 red whirl/30green whirl/20 red whirl/20 blue whirl </t>
  </si>
  <si>
    <t>blue ring with a silver crackling pistil to 25m</t>
  </si>
  <si>
    <t>25 shots of large sea blue palm trees</t>
  </si>
  <si>
    <t>30 shots brocade crowns, mines and gold strobes</t>
  </si>
  <si>
    <t>16 shots of chrysanthemum flowers</t>
  </si>
  <si>
    <t>16 shot cake – red tails/blue peony with kamura, blue peonies &amp; crackling</t>
  </si>
  <si>
    <t>multi-colour crackling glitter tracers ending with colourful exploding starbursts</t>
  </si>
  <si>
    <t>triple effect fountain; pink flame/silver snaps/gold stars, green/yellow/gold stars/green bouquet,</t>
  </si>
  <si>
    <t>Giant peony - peach-red, sea-blue, lemon-yellow</t>
  </si>
  <si>
    <t>assortment of 3 fountains; sun fountain, snow cone &amp; sapphire sparkle</t>
  </si>
  <si>
    <t>36 shots of purple and white strobing peonies</t>
  </si>
  <si>
    <t>15 Shots—Multicolour tails bursting to large willows and multicoloured stars</t>
  </si>
  <si>
    <t>lemon / orange / white chrysanthemums, crackling stars, red / green / white chrysanthemums / crackling</t>
  </si>
  <si>
    <t>Silver fish with red, green, purple and crackling stars and crackling comet.</t>
  </si>
  <si>
    <t>loud bang with offensive odour</t>
  </si>
  <si>
    <t>34 shot cake, gold willows/silver tails, flash willow/silver tails, red burst/willows/tails, 17 silver comets</t>
  </si>
  <si>
    <t>36 shot alternating red/green stars</t>
  </si>
  <si>
    <t>62 powerful shots of large red, green, yellow, blue, white and crackling stars</t>
  </si>
  <si>
    <t>9 shots of falling red &amp; green leaves with blue pistils</t>
  </si>
  <si>
    <t>9 shot cake, green tails to coloured crackling peony bursts</t>
  </si>
  <si>
    <t>red, white &amp; blue eruption with crackle</t>
  </si>
  <si>
    <t>green tail to a coloured crackling burst</t>
  </si>
  <si>
    <t>barrage of 48 red to crackling stars</t>
  </si>
  <si>
    <t>35 shots of crackling comets</t>
  </si>
  <si>
    <t>60 shot cake, red, green, lemon and purple comets</t>
  </si>
  <si>
    <t>56 white strobe, multicolour and crackling star bursts</t>
  </si>
  <si>
    <t xml:space="preserve">25 shots - 15 shots of silver spinning with crackling stars. 10 shots of red, green and blue spinning bees. </t>
  </si>
  <si>
    <t>36 mixed shots of red, green and yellow tails to red and white strobes, purple and green strobes and yellow crackling peonies.</t>
  </si>
  <si>
    <t>46 shots, silver glitter w/ blue &amp; crackling &amp; red &amp; green peonies</t>
  </si>
  <si>
    <t>24 shots of large red strobing stars</t>
  </si>
  <si>
    <t>24 large crackling willows</t>
  </si>
  <si>
    <t>Green, purple, blue, silver and red tails bursting to silver palm pistils and matching coloured stars</t>
  </si>
  <si>
    <t>24 shots of large chrysanthemum flowers</t>
  </si>
  <si>
    <t>huge red &amp; white floral burst</t>
  </si>
  <si>
    <t>24 shots of large red, blue and green peonies with white strobes and colourful tails</t>
  </si>
  <si>
    <t>loud aerial detonation</t>
  </si>
  <si>
    <t>Mine of timed rain burst to red tail to timed rain.</t>
  </si>
  <si>
    <t>105 stars, red, green, blye, yellow, crackling with whistles and reports</t>
  </si>
  <si>
    <t>6 green to silver screeching stars</t>
  </si>
  <si>
    <t>24 shot cake, large chrysanthemum bursts with red tails</t>
  </si>
  <si>
    <t>red, green, blue and crackling tails bursts into timed rain</t>
  </si>
  <si>
    <t>42 shots of alternating effects of multi-coloured floral bursts with silver floating ghosts at 35m</t>
  </si>
  <si>
    <t>23 shot, spade shaped cake, willow, red stars, orange tails, crackling, coconut trees, bursts</t>
  </si>
  <si>
    <t>91 blue, yellow, green &amp; red to 20 meters</t>
  </si>
  <si>
    <t>70 crackling stars with tails to 25 meters</t>
  </si>
  <si>
    <t xml:space="preserve">Emits crackling stars up to 2 minutes. </t>
  </si>
  <si>
    <t>50 shot cake, darting silver tailed whistle missiles</t>
  </si>
  <si>
    <t>5 multi-coloured stars to 15 meters</t>
  </si>
  <si>
    <t>aerial detonation with crackling</t>
  </si>
  <si>
    <t>35 shots, (7 rows) each row fires a different effect (tails, rain, crackle, whistles, strobing)</t>
  </si>
  <si>
    <t>72 huge shots of large silver, pink and crackling stars</t>
  </si>
  <si>
    <t>25 shot cake, darting silver tailed, whistle missiles</t>
  </si>
  <si>
    <t>large streaking, crackling comet</t>
  </si>
  <si>
    <t>13 shots of multi-colour balls</t>
  </si>
  <si>
    <t>7 shot cake- 6 pink &amp; green mines/crackling bursts, 1 crackle mine red/green peony</t>
  </si>
  <si>
    <t>Red, green and crackling comets</t>
  </si>
  <si>
    <t>9 shot cake, crackling tails to crackling peony bursts</t>
  </si>
  <si>
    <t>100 shot cake, darting silver tailed whistle missiles</t>
  </si>
  <si>
    <t>crackling tail to a crackling peony burst</t>
  </si>
  <si>
    <t>10 multi-coloured stars to 15 meters</t>
  </si>
  <si>
    <t>colour changing ground spinner, ends with crackle effect</t>
  </si>
  <si>
    <t>36 shots of large brocade crowns with crackling stars</t>
  </si>
  <si>
    <t>28 inch, gold, 72 cm. 8/sleeve</t>
  </si>
  <si>
    <t>Colour changing ground spinner (6 pack)</t>
  </si>
  <si>
    <t>7 Shots of red tails with silver fish and red stars</t>
  </si>
  <si>
    <t>5 Shots of white flash stars and 4 shots of blue palms</t>
  </si>
  <si>
    <t>15 Shots of large red and green peonies</t>
  </si>
  <si>
    <t>15 Shots of crackling rain</t>
  </si>
  <si>
    <t>16 Shots of large red tails to silver chrysanthemums, green tails to gold chrysanthemums</t>
  </si>
  <si>
    <t>19 Shots of silver tails to coloured palms, silver tails to gold Kamuros</t>
  </si>
  <si>
    <t>25 Shots of red and white strobing peony bursts</t>
  </si>
  <si>
    <t>25 Shots of large red, green, yellow and multicoloured palm crossettes</t>
  </si>
  <si>
    <t>36 Shots of coloured peonies, crackling peonies and willows</t>
  </si>
  <si>
    <t>36 Shots of coloured and crackling peonies with tails</t>
  </si>
  <si>
    <t>Huge bursts of colourful stars, strobing stars and electrifying crackle</t>
  </si>
  <si>
    <t>7 Shots of bushy tails to huge bursts of brocades with green/blue/silver strobing stars.</t>
  </si>
  <si>
    <t>7 Shots of red/green/blue tails to huge bursts of red/green/blue stars &amp; loud crackling chrysanthemums.</t>
  </si>
  <si>
    <t>36 Shots red &amp; white strobe, blue &amp; gold strobe, purple &amp; green strobe and large chrysanthemums with red/blue/purple tails</t>
  </si>
  <si>
    <t>12 Shots crackle tracer to burst of purple, orange, sea blue and crackle stars.</t>
  </si>
  <si>
    <t>5 Shots of crackling with purple stars, 5 shots of crackling with green stars</t>
  </si>
  <si>
    <t>38 Shots—Yellow, green, red tails bursting to yellow, green and red stars. Silver tails to Red, green or yellow palms</t>
  </si>
  <si>
    <t>Red, green, blue, crackling and whistling comets. Silver tail to purple/green and crackling stars. Finale of gold chrysanthemums</t>
  </si>
  <si>
    <t>29 shots of colourful and crackling tails to chrysanthemums, silver coconut and green strobes, brocade crowns and blue bombettes</t>
  </si>
  <si>
    <t>36 shots of red, green, silver, blue and whistling tails to purple crackling, green crackling and chrysanthemum crackling peonies</t>
  </si>
  <si>
    <t xml:space="preserve">72 Shots - Sea-blue, orange, red, green and crackling </t>
  </si>
  <si>
    <t>28 '' GOLDEN SPARKLER  8 / SLEEVE</t>
  </si>
  <si>
    <t>JUMPING JACKS  (6/PK)</t>
  </si>
  <si>
    <t>pack of 6 large, colourful, ground spinners</t>
  </si>
  <si>
    <t>Large orange crackling floral burst</t>
  </si>
  <si>
    <t>Very loud spray of banging crackers</t>
  </si>
  <si>
    <t>10 Shots—Crackling stars</t>
  </si>
  <si>
    <t>Whistiling comets, red/green tails burst to colourful spinning bees, strobing stars, time rain, coloured stars and crackling stars</t>
  </si>
  <si>
    <t>WEEPING WILLOW</t>
  </si>
  <si>
    <t>BIRD OF PARADISE</t>
  </si>
  <si>
    <t>M80 POWERHOUSE</t>
  </si>
  <si>
    <t>SCHOOL ON FIRE</t>
  </si>
  <si>
    <t>BEM PRO SERIES</t>
  </si>
  <si>
    <t xml:space="preserve">BACKYARD BLAST </t>
  </si>
  <si>
    <t xml:space="preserve">CANADIAN CELEBRATION </t>
  </si>
  <si>
    <t>POWER SURGE</t>
  </si>
  <si>
    <t>5 BALL RAINBOW CANDLE</t>
  </si>
  <si>
    <t>100 SHOT SATURN MISSLES</t>
  </si>
  <si>
    <t xml:space="preserve">FLYING FISH </t>
  </si>
  <si>
    <t xml:space="preserve">?? LEGAL ??  </t>
  </si>
  <si>
    <t xml:space="preserve">TROUBLE MAKER </t>
  </si>
  <si>
    <t xml:space="preserve">UPRISING </t>
  </si>
  <si>
    <t xml:space="preserve">SEISMIC THUNDER </t>
  </si>
  <si>
    <t xml:space="preserve">EPIC THUNDER </t>
  </si>
  <si>
    <t xml:space="preserve">CRACKLING FIRE </t>
  </si>
  <si>
    <t xml:space="preserve">WIDE LOAD </t>
  </si>
  <si>
    <t xml:space="preserve">FREAK OUT </t>
  </si>
  <si>
    <t xml:space="preserve">BAHAMA MAMA PLUS </t>
  </si>
  <si>
    <t xml:space="preserve">CANADIAN PRIDE </t>
  </si>
  <si>
    <t xml:space="preserve">HAYWIRE </t>
  </si>
  <si>
    <t xml:space="preserve">MAMMOTH </t>
  </si>
  <si>
    <t xml:space="preserve">BLACK DRAGON </t>
  </si>
  <si>
    <t xml:space="preserve">THUNDERING RAINBOW  </t>
  </si>
  <si>
    <t>LICENSED TO THRILL</t>
  </si>
  <si>
    <t xml:space="preserve">FIGHTING FISH  </t>
  </si>
  <si>
    <t>BUNDLE OF 25 CLIPS</t>
  </si>
  <si>
    <t>Retail - $149.00</t>
  </si>
  <si>
    <t>DB04R 12 CUE FIRING SYSTEM</t>
  </si>
  <si>
    <t>REMOTE FIRING EQUIPMENT (NET PRICING)</t>
  </si>
  <si>
    <t>WIRE PULL SMOKE (RED)</t>
  </si>
  <si>
    <t>WIRE PULL SMOKE (PURPLE)</t>
  </si>
  <si>
    <t>WIRE PULL SMOKE (ORANGE)</t>
  </si>
  <si>
    <t>WIRE PULL SMOKE (YELLOW)</t>
  </si>
  <si>
    <t>WIRE PULL SMOKE (BLUE)</t>
  </si>
  <si>
    <t>WIRE PULL SMOKE (GREEN)</t>
  </si>
  <si>
    <t>WIRE PULL SMOKE (WHITE)</t>
  </si>
  <si>
    <t>Retail - $14.00</t>
  </si>
  <si>
    <t>WIRE PULL SMOKE (ANY COLOUR)</t>
  </si>
  <si>
    <t>SMOKE GRENADES (NET PRICING)</t>
  </si>
  <si>
    <t>Retail - $1.50</t>
  </si>
  <si>
    <t>Retail - $50.00</t>
  </si>
  <si>
    <t>GLOW (NET PRICING)</t>
  </si>
  <si>
    <t>2' x 10' "FIREWORKS" BANNER</t>
  </si>
  <si>
    <t>FIREWORKS EFFECTS POSTER</t>
  </si>
  <si>
    <t>GENDER REVEAL POSTER</t>
  </si>
  <si>
    <t>BILINGUAL FR/EN POSTER</t>
  </si>
  <si>
    <t>"FIREWORKS"</t>
  </si>
  <si>
    <t>"OPEN"</t>
  </si>
  <si>
    <t>"VISA/MASTERCARD"</t>
  </si>
  <si>
    <t>TEAR DROP FLAGS</t>
  </si>
  <si>
    <t xml:space="preserve"> 16' FEET TALL</t>
  </si>
  <si>
    <t>DISPLAY CABINET</t>
  </si>
  <si>
    <t>3' x 20' "FIREWORKS" BANNER</t>
  </si>
  <si>
    <t>PRODUCTS CATALOGUE</t>
  </si>
  <si>
    <t>3 METRE TALON IGNITOR CLIP</t>
  </si>
  <si>
    <t>5 METRE TALON IGNITOR CLIP</t>
  </si>
  <si>
    <t>PROMOTIONAL ITEMS (NET PRICING)</t>
  </si>
  <si>
    <t>HEIGHT - 53"</t>
  </si>
  <si>
    <t xml:space="preserve">WIDTH - 20 1/2" </t>
  </si>
  <si>
    <t xml:space="preserve">DEPTH - 22 1/2" </t>
  </si>
  <si>
    <t xml:space="preserve">JITTERBUG  </t>
  </si>
  <si>
    <t xml:space="preserve">Rapid fire yellow star, green star, crackle star &amp; aerial whistle </t>
  </si>
  <si>
    <t>Blue star gold glitter mine burst brocade with blue stars.</t>
  </si>
  <si>
    <t xml:space="preserve">Red/green/gold tails to gold willow with red/green/blue stars. </t>
  </si>
  <si>
    <t>Silver flying fish.</t>
  </si>
  <si>
    <t>7 Shots - Silver whirl flower to blue/green dahlias</t>
  </si>
  <si>
    <t>25 Shots - Red/blue/green/purple/lemon to palm trees</t>
  </si>
  <si>
    <t>7 Shots - White glitter mine brocade tail to brocade crown white glitter</t>
  </si>
  <si>
    <t>Emits a white spinning strobe light at ground level, duration 60 sec.</t>
  </si>
  <si>
    <t>Multicoloured fountain w/gold sparks.</t>
  </si>
  <si>
    <t>9 Shots of green tails to golden willow</t>
  </si>
  <si>
    <t>Green to red and white flashing stars, red to crackling/chrysanthemum, Green to chrysanthemum, red to blue and white flash stars</t>
  </si>
  <si>
    <t>Red/green to red/green star and chrysanthemum, blue/yellow star to chrysanthemum, ending 6 shots of yellow/blue chrysanthemum</t>
  </si>
  <si>
    <t>36 Shots - Red/green tails to palms, flash stars and chrysanthemum</t>
  </si>
  <si>
    <t xml:space="preserve">GOLD FISH  </t>
  </si>
  <si>
    <t>White flash fountain</t>
  </si>
  <si>
    <t>Red flame, blue and white fir tree</t>
  </si>
  <si>
    <t>Red, silver chrysanthemums and silver crackling</t>
  </si>
  <si>
    <t>Golden flash fountain</t>
  </si>
  <si>
    <t>29 shots of all blue tails bursting to blue stars</t>
  </si>
  <si>
    <t>29 shots of all pink tails bursting to pink stars</t>
  </si>
  <si>
    <t xml:space="preserve">(M) GLITTERING BROCADE </t>
  </si>
  <si>
    <t>WEIGHT</t>
  </si>
  <si>
    <t>8</t>
  </si>
  <si>
    <t>6</t>
  </si>
  <si>
    <t>CALC</t>
  </si>
  <si>
    <t>15</t>
  </si>
  <si>
    <t>13</t>
  </si>
  <si>
    <t>12</t>
  </si>
  <si>
    <t>3</t>
  </si>
  <si>
    <t>11</t>
  </si>
  <si>
    <t>9.5</t>
  </si>
  <si>
    <t>13.2</t>
  </si>
  <si>
    <t>38</t>
  </si>
  <si>
    <t>12.6</t>
  </si>
  <si>
    <t>27</t>
  </si>
  <si>
    <t>16</t>
  </si>
  <si>
    <t>14</t>
  </si>
  <si>
    <t>18</t>
  </si>
  <si>
    <t>21</t>
  </si>
  <si>
    <t>10</t>
  </si>
  <si>
    <t>22</t>
  </si>
  <si>
    <t>19</t>
  </si>
  <si>
    <t>7</t>
  </si>
  <si>
    <t>9</t>
  </si>
  <si>
    <t>23</t>
  </si>
  <si>
    <t>0</t>
  </si>
  <si>
    <t xml:space="preserve">checked by: </t>
  </si>
  <si>
    <t>NOT BOTTLE ROCKETS(12/ PK)</t>
  </si>
  <si>
    <t>11.5</t>
  </si>
  <si>
    <t>17</t>
  </si>
  <si>
    <t>20</t>
  </si>
  <si>
    <t>12.5</t>
  </si>
  <si>
    <t>16.5</t>
  </si>
  <si>
    <t>17.5</t>
  </si>
  <si>
    <t>27.5</t>
  </si>
  <si>
    <t>Weight in KG:</t>
  </si>
  <si>
    <t>(INSERT COMPANY)</t>
  </si>
  <si>
    <t>12.25</t>
  </si>
  <si>
    <t>22.75</t>
  </si>
  <si>
    <t>23.5</t>
  </si>
  <si>
    <t>25.5</t>
  </si>
  <si>
    <t>11.25</t>
  </si>
  <si>
    <t>11.75</t>
  </si>
  <si>
    <t>9.75</t>
  </si>
  <si>
    <t>14.15</t>
  </si>
  <si>
    <t>11.05</t>
  </si>
  <si>
    <t>6.6</t>
  </si>
  <si>
    <t>15.25</t>
  </si>
  <si>
    <t>10.5</t>
  </si>
  <si>
    <t>18.05</t>
  </si>
  <si>
    <t>16.6</t>
  </si>
  <si>
    <t>13.4</t>
  </si>
  <si>
    <t>12.3</t>
  </si>
  <si>
    <t>8.35</t>
  </si>
  <si>
    <t>5.65</t>
  </si>
  <si>
    <t>8.20</t>
  </si>
  <si>
    <t>6.65</t>
  </si>
  <si>
    <t>6.75</t>
  </si>
  <si>
    <t>6.9</t>
  </si>
  <si>
    <t>.72</t>
  </si>
  <si>
    <t>4.25</t>
  </si>
  <si>
    <t>19.24</t>
  </si>
  <si>
    <t>11.76</t>
  </si>
  <si>
    <t>10.28</t>
  </si>
  <si>
    <t>16.86</t>
  </si>
  <si>
    <t>9.58</t>
  </si>
  <si>
    <t>14.84</t>
  </si>
  <si>
    <t>14.98</t>
  </si>
  <si>
    <t>12.48</t>
  </si>
  <si>
    <t>7.68</t>
  </si>
  <si>
    <t>17.94</t>
  </si>
  <si>
    <t>8.94</t>
  </si>
  <si>
    <t>8.48</t>
  </si>
  <si>
    <t>6.72</t>
  </si>
  <si>
    <t>11.10</t>
  </si>
  <si>
    <t>13.84</t>
  </si>
  <si>
    <t>11.46</t>
  </si>
  <si>
    <t>10.82</t>
  </si>
  <si>
    <t>9.88</t>
  </si>
  <si>
    <t xml:space="preserve">PRO PYRO BOX   </t>
  </si>
  <si>
    <t xml:space="preserve">APOCALYPSE WOW   </t>
  </si>
  <si>
    <t>FANNED CAKES</t>
  </si>
  <si>
    <r>
      <t>BLACK MAMBA   *</t>
    </r>
    <r>
      <rPr>
        <b/>
        <i/>
        <sz val="8"/>
        <rFont val="Arial"/>
        <family val="2"/>
      </rPr>
      <t>NEW*</t>
    </r>
  </si>
  <si>
    <r>
      <t>CORK SCREW</t>
    </r>
    <r>
      <rPr>
        <b/>
        <i/>
        <sz val="8"/>
        <rFont val="Arial"/>
        <family val="2"/>
      </rPr>
      <t xml:space="preserve">   *NEW*</t>
    </r>
  </si>
  <si>
    <r>
      <t>G-FORCE</t>
    </r>
    <r>
      <rPr>
        <b/>
        <i/>
        <sz val="8"/>
        <rFont val="Arial"/>
        <family val="2"/>
      </rPr>
      <t xml:space="preserve">   *NEW*</t>
    </r>
  </si>
  <si>
    <r>
      <t>VERTICAL VELOCITY</t>
    </r>
    <r>
      <rPr>
        <b/>
        <i/>
        <sz val="8"/>
        <rFont val="Arial"/>
        <family val="2"/>
      </rPr>
      <t xml:space="preserve">   *NEW*</t>
    </r>
  </si>
  <si>
    <r>
      <t>ROLLING THUNDER</t>
    </r>
    <r>
      <rPr>
        <b/>
        <i/>
        <sz val="8"/>
        <rFont val="Arial"/>
        <family val="2"/>
      </rPr>
      <t xml:space="preserve">   *NEW*</t>
    </r>
  </si>
  <si>
    <r>
      <t xml:space="preserve">BLINKING WATERFALL </t>
    </r>
    <r>
      <rPr>
        <b/>
        <i/>
        <sz val="8"/>
        <rFont val="Arial"/>
        <family val="2"/>
      </rPr>
      <t xml:space="preserve">  *NEW*</t>
    </r>
  </si>
  <si>
    <t xml:space="preserve">ROYAL BURST  </t>
  </si>
  <si>
    <t xml:space="preserve">TORNADO  </t>
  </si>
  <si>
    <t xml:space="preserve">GOLD RUSH  </t>
  </si>
  <si>
    <t xml:space="preserve">(B) GLITTERING BROCADE  </t>
  </si>
  <si>
    <r>
      <t>JUBILEE</t>
    </r>
    <r>
      <rPr>
        <b/>
        <i/>
        <sz val="8"/>
        <rFont val="Arial"/>
        <family val="2"/>
      </rPr>
      <t xml:space="preserve">   *NEW*</t>
    </r>
  </si>
  <si>
    <r>
      <t>RAINBOW PRIDE</t>
    </r>
    <r>
      <rPr>
        <b/>
        <i/>
        <sz val="8"/>
        <rFont val="Arial"/>
        <family val="2"/>
      </rPr>
      <t xml:space="preserve">    *NEW*</t>
    </r>
  </si>
  <si>
    <t>WHISTILING WARRIOR</t>
  </si>
  <si>
    <t>STROBING STARS</t>
  </si>
  <si>
    <r>
      <t>BLUE IT UP</t>
    </r>
    <r>
      <rPr>
        <b/>
        <i/>
        <sz val="8"/>
        <rFont val="Arial"/>
        <family val="2"/>
      </rPr>
      <t xml:space="preserve">   *NEW*</t>
    </r>
  </si>
  <si>
    <t>BABY BEAST</t>
  </si>
  <si>
    <r>
      <t>MALEVOLENT</t>
    </r>
    <r>
      <rPr>
        <b/>
        <i/>
        <sz val="8"/>
        <rFont val="Arial"/>
        <family val="2"/>
      </rPr>
      <t xml:space="preserve">   *NEW*</t>
    </r>
  </si>
  <si>
    <r>
      <t>GOLDEN WILLOW</t>
    </r>
    <r>
      <rPr>
        <b/>
        <i/>
        <sz val="8"/>
        <rFont val="Arial"/>
        <family val="2"/>
      </rPr>
      <t xml:space="preserve">   *NEW*</t>
    </r>
  </si>
  <si>
    <t>CHERRY BOMB</t>
  </si>
  <si>
    <r>
      <t>THUNDER OVERHEAD</t>
    </r>
    <r>
      <rPr>
        <b/>
        <i/>
        <sz val="8"/>
        <rFont val="Arial"/>
        <family val="2"/>
      </rPr>
      <t xml:space="preserve">   *NEW*</t>
    </r>
  </si>
  <si>
    <r>
      <t xml:space="preserve">BOOM BOX </t>
    </r>
    <r>
      <rPr>
        <b/>
        <i/>
        <sz val="8"/>
        <rFont val="Arial"/>
        <family val="2"/>
      </rPr>
      <t xml:space="preserve">  *NEW*</t>
    </r>
  </si>
  <si>
    <r>
      <t>CHERRY BOMB BOX</t>
    </r>
    <r>
      <rPr>
        <b/>
        <i/>
        <sz val="8"/>
        <rFont val="Arial"/>
        <family val="2"/>
      </rPr>
      <t xml:space="preserve">   *NEW*</t>
    </r>
  </si>
  <si>
    <r>
      <t>ON AIR</t>
    </r>
    <r>
      <rPr>
        <b/>
        <i/>
        <sz val="8"/>
        <rFont val="Arial"/>
        <family val="2"/>
      </rPr>
      <t xml:space="preserve">   *NEW*</t>
    </r>
  </si>
  <si>
    <r>
      <t>BACKYARD PARTY</t>
    </r>
    <r>
      <rPr>
        <b/>
        <i/>
        <sz val="8"/>
        <rFont val="Arial"/>
        <family val="2"/>
      </rPr>
      <t xml:space="preserve">   *NEW*</t>
    </r>
  </si>
  <si>
    <r>
      <t>POWER BOMB BOX</t>
    </r>
    <r>
      <rPr>
        <b/>
        <i/>
        <sz val="8"/>
        <rFont val="Arial"/>
        <family val="2"/>
      </rPr>
      <t xml:space="preserve">   *NEW*</t>
    </r>
  </si>
  <si>
    <r>
      <t>PRO PATRIOT BOX</t>
    </r>
    <r>
      <rPr>
        <b/>
        <i/>
        <sz val="8"/>
        <rFont val="Arial"/>
        <family val="2"/>
      </rPr>
      <t xml:space="preserve">   *NEW*</t>
    </r>
  </si>
  <si>
    <r>
      <t>COASTER MAYHEM</t>
    </r>
    <r>
      <rPr>
        <b/>
        <i/>
        <sz val="8"/>
        <rFont val="Arial"/>
        <family val="2"/>
      </rPr>
      <t xml:space="preserve">   *NEW*</t>
    </r>
  </si>
  <si>
    <t>SAPPHIRE SHOWERS</t>
  </si>
  <si>
    <t>SOLAR FLARE</t>
  </si>
  <si>
    <t>STERLING SILVER</t>
  </si>
  <si>
    <t>DIAMOND BURST</t>
  </si>
  <si>
    <r>
      <t>ROCK N' ROLL</t>
    </r>
    <r>
      <rPr>
        <b/>
        <i/>
        <sz val="8"/>
        <rFont val="Arial"/>
        <family val="2"/>
      </rPr>
      <t xml:space="preserve">   *NEW*</t>
    </r>
  </si>
  <si>
    <r>
      <t xml:space="preserve">STROBING COCONUT </t>
    </r>
    <r>
      <rPr>
        <b/>
        <i/>
        <sz val="8"/>
        <rFont val="Arial"/>
        <family val="2"/>
      </rPr>
      <t xml:space="preserve">  *NEW*</t>
    </r>
  </si>
  <si>
    <r>
      <t>REVOLT</t>
    </r>
    <r>
      <rPr>
        <b/>
        <i/>
        <sz val="8"/>
        <rFont val="Arial"/>
        <family val="2"/>
      </rPr>
      <t xml:space="preserve">   *NEW*</t>
    </r>
  </si>
  <si>
    <r>
      <t xml:space="preserve">MEGA BLAST </t>
    </r>
    <r>
      <rPr>
        <b/>
        <i/>
        <sz val="8"/>
        <rFont val="Arial"/>
        <family val="2"/>
      </rPr>
      <t xml:space="preserve">  *NEW*</t>
    </r>
  </si>
  <si>
    <t>(B) ACT OF VALOR [FANNED]</t>
  </si>
  <si>
    <t>ALL BLUE [FANNED]</t>
  </si>
  <si>
    <t>ALL PINK [FANNED]</t>
  </si>
  <si>
    <t>ROBOPANTHER [FANNED]</t>
  </si>
  <si>
    <t>ROBOSPIDER [FANNED]</t>
  </si>
  <si>
    <t>ROBOMASTER [FANNED]</t>
  </si>
  <si>
    <t>ROBOWARRIOR [FANNED]</t>
  </si>
  <si>
    <t>DFC-9019 [FANNED]</t>
  </si>
  <si>
    <t>DFC-9026 [FANNED]</t>
  </si>
  <si>
    <t>CDC-9292 [FANNED]</t>
  </si>
  <si>
    <t>THE STRONG [FANNED]</t>
  </si>
  <si>
    <t>VENDETTA [FANNED]</t>
  </si>
  <si>
    <t>THE PROUD [FANNED]</t>
  </si>
  <si>
    <t>(M) ACT OF VALOR [FANNED]</t>
  </si>
  <si>
    <r>
      <t xml:space="preserve">FULL CHARGE [FANNED] </t>
    </r>
    <r>
      <rPr>
        <b/>
        <i/>
        <sz val="8"/>
        <rFont val="Arial"/>
        <family val="2"/>
      </rPr>
      <t>*NEW*</t>
    </r>
  </si>
  <si>
    <t>DEAD RINGER [FANNED]</t>
  </si>
  <si>
    <t>THE GLORY [FANNED]</t>
  </si>
  <si>
    <t>THE MIGHTY [FANNED]</t>
  </si>
  <si>
    <r>
      <t xml:space="preserve">BRAGGING RIGHTS  </t>
    </r>
    <r>
      <rPr>
        <b/>
        <i/>
        <sz val="8"/>
        <rFont val="Arial"/>
        <family val="2"/>
      </rPr>
      <t xml:space="preserve"> *NEW*</t>
    </r>
  </si>
  <si>
    <r>
      <t>15 BALL CHRYSANTHEMUM *</t>
    </r>
    <r>
      <rPr>
        <b/>
        <i/>
        <sz val="7"/>
        <rFont val="Arial"/>
        <family val="2"/>
      </rPr>
      <t>NEW*</t>
    </r>
  </si>
  <si>
    <t xml:space="preserve">SONIC   </t>
  </si>
  <si>
    <t xml:space="preserve">MEGA STROBE   </t>
  </si>
  <si>
    <t>PREMIUM - PRO SERIES CAKES</t>
  </si>
  <si>
    <t>2021 FIREWORKS DESCRIPTION SHEET</t>
  </si>
  <si>
    <t>17 shots of silver &amp; crackling bursts, 15 shots (all at once) red to crackling stars</t>
  </si>
  <si>
    <t>19 shots of red and green palms</t>
  </si>
  <si>
    <t>scentless incense sticks for lighting fireworks</t>
  </si>
  <si>
    <t>25 shots of red tail to silver spinning flowers</t>
  </si>
  <si>
    <t>15 shots of gold chrysanthemum</t>
  </si>
  <si>
    <t>Emits shower of sparks with a whistle!</t>
  </si>
  <si>
    <t>Emits shower of sparks.</t>
  </si>
  <si>
    <t>Emits shower of sparks</t>
  </si>
  <si>
    <t>Green/red/silver pinwheel</t>
  </si>
  <si>
    <t>Red, blue or green tail to gold coconut, gold chrysanthemum and red or white strobe stars</t>
  </si>
  <si>
    <t>25 Shots - Coloured tails to burst of coloured crackling peonies</t>
  </si>
  <si>
    <t>Red, blue or green tail to red, blue, purple and crackling stars to green, gold or white strobe, silver or gold chrysanthenum, silver fish, red rain and whistles</t>
  </si>
  <si>
    <t>28 mixed shots of red, green, purple and golden tails to red coconut palms, purple crackling, green crackling, red crackling and white strobe bombettes</t>
  </si>
  <si>
    <t>40 massive shots of red and white strobing peonies</t>
  </si>
  <si>
    <t>25 Shots of multi-colour mines to silver bees</t>
  </si>
  <si>
    <t>Red/green/blue/yellow tails to red/green/blue/yellow waves &amp; crackling chrysanthemums.</t>
  </si>
  <si>
    <t>7 shots – White glitter to brocade crown.</t>
  </si>
  <si>
    <t>36 Shots red stars, blue stars, purple stars, green stars, sky blue &amp; lemon stars to crackling chrysanthemum.</t>
  </si>
  <si>
    <t>30 Shots of gold palm mine to gold palm &amp; gold glitter</t>
  </si>
  <si>
    <t>36 Shots of blue or red stars to silver glitter</t>
  </si>
  <si>
    <t>19 Shots of silver tails to multi-coloured palms and golden willows</t>
  </si>
  <si>
    <t>36 Shots of assorted colour bursts and loud screeching whistles</t>
  </si>
  <si>
    <t>9 shots of large silver spinners with bursts of red, green and blue stars</t>
  </si>
  <si>
    <t>9 Shots of white strobe stars blue chrysanthemums</t>
  </si>
  <si>
    <t>36 Shots of large golden willows with chrysanthmum stars</t>
  </si>
  <si>
    <t>49 Shots of assorted colours, strobing stars and crackling peonies</t>
  </si>
  <si>
    <t>pre-selected assortment pack in a wooden crate</t>
  </si>
  <si>
    <t>Burst of red palm and crackling stars</t>
  </si>
  <si>
    <t>Burst of purple and golden flash stars</t>
  </si>
  <si>
    <t>Burst of blue and golden flash stars</t>
  </si>
  <si>
    <t>Miscellaneous</t>
  </si>
  <si>
    <t>Duration: 90 Sec</t>
  </si>
  <si>
    <t>WIRE PULL SMOKE (BLACK)</t>
  </si>
  <si>
    <t>WIRE PULL SMOKE (PINK)</t>
  </si>
  <si>
    <t>GLOW STICKS 6" (assorted colour)</t>
  </si>
  <si>
    <t>Tri-colour necklaces</t>
  </si>
  <si>
    <t>SHOOTING STAR FIRING SYSTEM</t>
  </si>
  <si>
    <t>Wire pull smoke grenade lasting up to 90 seconds</t>
  </si>
  <si>
    <t>Bundle of 25 single use non-pyrotechnic ignitor</t>
  </si>
  <si>
    <t>Electric remote control 12 channel cue system</t>
  </si>
  <si>
    <t>Emits an eerie glow in the dark - inquire for colours</t>
  </si>
  <si>
    <t>Tube of 50 - emits an eerie glow in the dark - inquire for colours</t>
  </si>
  <si>
    <r>
      <t>SUPERCHARGED</t>
    </r>
    <r>
      <rPr>
        <b/>
        <i/>
        <sz val="8"/>
        <rFont val="Arial"/>
        <family val="2"/>
      </rPr>
      <t xml:space="preserve">   *NEW*</t>
    </r>
  </si>
  <si>
    <r>
      <t>GOLDEN BLUE PEONY</t>
    </r>
    <r>
      <rPr>
        <b/>
        <i/>
        <sz val="8"/>
        <rFont val="Arial"/>
        <family val="2"/>
      </rPr>
      <t xml:space="preserve"> *NEW*</t>
    </r>
  </si>
  <si>
    <r>
      <t>PURPLE RAIN</t>
    </r>
    <r>
      <rPr>
        <b/>
        <i/>
        <sz val="8"/>
        <rFont val="Arial"/>
        <family val="2"/>
      </rPr>
      <t xml:space="preserve"> *NEW*</t>
    </r>
  </si>
  <si>
    <r>
      <t>RED PALM</t>
    </r>
    <r>
      <rPr>
        <b/>
        <i/>
        <sz val="8"/>
        <rFont val="Arial"/>
        <family val="2"/>
      </rPr>
      <t xml:space="preserve"> *NEW*</t>
    </r>
  </si>
  <si>
    <t>STROBE LIGHT  (3/BAG)</t>
  </si>
  <si>
    <t>Description</t>
  </si>
  <si>
    <t>UPC#</t>
  </si>
  <si>
    <t>17.44</t>
  </si>
  <si>
    <t>1.92</t>
  </si>
  <si>
    <t>11.68</t>
  </si>
  <si>
    <t>Huge red &amp; white floral burst</t>
  </si>
  <si>
    <t>Pink centre burst with large gold willow</t>
  </si>
  <si>
    <t>Blue ring with a silver crackling pistil to 25m</t>
  </si>
  <si>
    <t>Huge golden willow at 25 meters</t>
  </si>
  <si>
    <t>8.72</t>
  </si>
  <si>
    <r>
      <t>LEVIATHAN [FANNED]</t>
    </r>
    <r>
      <rPr>
        <b/>
        <i/>
        <sz val="8"/>
        <rFont val="Arial"/>
        <family val="2"/>
      </rPr>
      <t xml:space="preserve">   *NEW*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</si>
</sst>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;\-0;;@"/>
    <numFmt numFmtId="177" formatCode="0;\-00;;@"/>
    <numFmt numFmtId="178" formatCode="&quot;$&quot;#,###"/>
    <numFmt numFmtId="179" formatCode="&quot;$&quot;##,##0.00;\-00"/>
    <numFmt numFmtId="180" formatCode="&quot;$&quot;#,##0.00;\-0"/>
    <numFmt numFmtId="181" formatCode="#,##0.00;;"/>
    <numFmt numFmtId="182" formatCode="&quot;$&quot;#,##0.00;;"/>
    <numFmt numFmtId="183" formatCode="&quot;$&quot;#,##0.00;;&quot;$&quot;#,##\-0.00"/>
    <numFmt numFmtId="184" formatCode="&quot;$&quot;#,##0.00;&quot;$&quot;#,##\-0.00;"/>
    <numFmt numFmtId="185" formatCode="&quot;$&quot;#,##0.00;[Red]&quot;$&quot;#,##\-0.00;"/>
    <numFmt numFmtId="186" formatCode="##,#00;[Red]##,#\-00;"/>
    <numFmt numFmtId="187" formatCode="##%00;[Red]##,#%\-00;"/>
    <numFmt numFmtId="188" formatCode="##00%;[Red]##,#\-00%;"/>
    <numFmt numFmtId="189" formatCode="#,##0_);[Red]\(#,##0\);"/>
    <numFmt numFmtId="190" formatCode="#,##0.00_);[Red]\(#,##0.00\);"/>
    <numFmt numFmtId="191" formatCode="&quot;$&quot;#,##0.00_);[Red]\(&quot;$&quot;#,##0.00\);"/>
    <numFmt numFmtId="192" formatCode="&quot;$&quot;#,##0.00;[Red]\-&quot;$&quot;#,##0.00;"/>
    <numFmt numFmtId="193" formatCode="#,###;[Red]#,###;"/>
    <numFmt numFmtId="194" formatCode="#,###;[Red]\-#,###;"/>
    <numFmt numFmtId="195" formatCode="#,##0.000"/>
    <numFmt numFmtId="196" formatCode="#,##0.000000000000000"/>
    <numFmt numFmtId="197" formatCode="#,##0.0"/>
    <numFmt numFmtId="198" formatCode="#,##0.0000"/>
    <numFmt numFmtId="199" formatCode="[$€-2]\ #,##0.00_);[Red]\([$€-2]\ #,##0.00\)"/>
    <numFmt numFmtId="200" formatCode="0.00;[Red]0.00"/>
    <numFmt numFmtId="201" formatCode="[$-409]h:mm:ss\ AM/PM"/>
    <numFmt numFmtId="202" formatCode="[$-409]dddd\,\ mmmm\ dd\,\ yyyy"/>
    <numFmt numFmtId="203" formatCode="#,##0.00;[Red]#,##\-0.00;"/>
    <numFmt numFmtId="204" formatCode="&quot;$&quot;#,##0.00;[Red]&quot;$&quot;#,##0.00"/>
    <numFmt numFmtId="205" formatCode="&quot;$&quot;#,##0.00\);[Red]\(&quot;$&quot;#,##0.00\)"/>
    <numFmt numFmtId="206" formatCode="&quot;$&quot;#,##0.00;[Red]\(&quot;$&quot;#,##0.00\)"/>
    <numFmt numFmtId="207" formatCode="#,##0.00_ ;\-#,##0.00\ "/>
    <numFmt numFmtId="208" formatCode="0.000"/>
    <numFmt numFmtId="209" formatCode="0.0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6.25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2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name val="Times New Roman"/>
      <family val="1"/>
    </font>
    <font>
      <sz val="14"/>
      <color indexed="63"/>
      <name val="Arial"/>
      <family val="2"/>
    </font>
    <font>
      <sz val="8"/>
      <color indexed="10"/>
      <name val="Arial"/>
      <family val="2"/>
    </font>
    <font>
      <sz val="28"/>
      <color indexed="63"/>
      <name val="Arial"/>
      <family val="2"/>
    </font>
    <font>
      <sz val="8"/>
      <color indexed="63"/>
      <name val="Arial"/>
      <family val="2"/>
    </font>
    <font>
      <sz val="28"/>
      <color indexed="9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4"/>
      <color rgb="FF1C1B1B"/>
      <name val="Arial"/>
      <family val="2"/>
    </font>
    <font>
      <sz val="8"/>
      <color rgb="FFFF0000"/>
      <name val="Arial"/>
      <family val="2"/>
    </font>
    <font>
      <sz val="28"/>
      <color rgb="FF1C1B1B"/>
      <name val="Arial"/>
      <family val="2"/>
    </font>
    <font>
      <sz val="28"/>
      <color theme="1"/>
      <name val="Arial"/>
      <family val="2"/>
    </font>
    <font>
      <sz val="28"/>
      <color rgb="FF000000"/>
      <name val="Arial"/>
      <family val="2"/>
    </font>
    <font>
      <sz val="8"/>
      <color theme="1"/>
      <name val="Arial"/>
      <family val="2"/>
    </font>
    <font>
      <sz val="8"/>
      <color rgb="FF1C1B1B"/>
      <name val="Arial"/>
      <family val="2"/>
    </font>
    <font>
      <sz val="8"/>
      <color rgb="FF000000"/>
      <name val="Arial"/>
      <family val="2"/>
    </font>
    <font>
      <sz val="2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DotDot"/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170" fontId="0" fillId="0" borderId="0" xfId="44" applyFont="1" applyAlignment="1">
      <alignment/>
    </xf>
    <xf numFmtId="170" fontId="0" fillId="0" borderId="0" xfId="44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70" fontId="1" fillId="0" borderId="0" xfId="44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170" fontId="0" fillId="0" borderId="0" xfId="44" applyFont="1" applyBorder="1" applyAlignment="1">
      <alignment/>
    </xf>
    <xf numFmtId="176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0" fontId="1" fillId="0" borderId="0" xfId="44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61" applyNumberFormat="1" applyFont="1" applyFill="1" applyBorder="1" applyAlignment="1">
      <alignment horizontal="left" wrapText="1"/>
      <protection/>
    </xf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61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49" fontId="1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88" fontId="2" fillId="34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Continuous" vertical="center"/>
    </xf>
    <xf numFmtId="0" fontId="8" fillId="35" borderId="0" xfId="0" applyFont="1" applyFill="1" applyBorder="1" applyAlignment="1">
      <alignment horizontal="centerContinuous" vertical="center"/>
    </xf>
    <xf numFmtId="0" fontId="3" fillId="35" borderId="12" xfId="0" applyFont="1" applyFill="1" applyBorder="1" applyAlignment="1">
      <alignment horizontal="centerContinuous" vertical="center"/>
    </xf>
    <xf numFmtId="192" fontId="1" fillId="35" borderId="13" xfId="0" applyNumberFormat="1" applyFont="1" applyFill="1" applyBorder="1" applyAlignment="1">
      <alignment horizontal="centerContinuous" vertical="center"/>
    </xf>
    <xf numFmtId="176" fontId="3" fillId="35" borderId="14" xfId="0" applyNumberFormat="1" applyFont="1" applyFill="1" applyBorder="1" applyAlignment="1">
      <alignment horizontal="centerContinuous" vertical="center"/>
    </xf>
    <xf numFmtId="176" fontId="3" fillId="35" borderId="0" xfId="0" applyNumberFormat="1" applyFont="1" applyFill="1" applyBorder="1" applyAlignment="1">
      <alignment horizontal="centerContinuous" vertical="center"/>
    </xf>
    <xf numFmtId="0" fontId="1" fillId="35" borderId="11" xfId="0" applyFont="1" applyFill="1" applyBorder="1" applyAlignment="1">
      <alignment horizontal="centerContinuous" vertical="center"/>
    </xf>
    <xf numFmtId="0" fontId="3" fillId="35" borderId="11" xfId="0" applyFont="1" applyFill="1" applyBorder="1" applyAlignment="1">
      <alignment horizontal="centerContinuous" vertical="center"/>
    </xf>
    <xf numFmtId="0" fontId="1" fillId="35" borderId="15" xfId="0" applyFont="1" applyFill="1" applyBorder="1" applyAlignment="1">
      <alignment horizontal="centerContinuous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Continuous" vertical="center"/>
    </xf>
    <xf numFmtId="0" fontId="3" fillId="35" borderId="18" xfId="0" applyFont="1" applyFill="1" applyBorder="1" applyAlignment="1">
      <alignment horizontal="center" vertical="center"/>
    </xf>
    <xf numFmtId="170" fontId="3" fillId="35" borderId="18" xfId="44" applyFont="1" applyFill="1" applyBorder="1" applyAlignment="1">
      <alignment horizontal="center" vertical="center"/>
    </xf>
    <xf numFmtId="176" fontId="3" fillId="35" borderId="19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170" fontId="3" fillId="35" borderId="18" xfId="44" applyFont="1" applyFill="1" applyBorder="1" applyAlignment="1">
      <alignment horizontal="right" vertical="center"/>
    </xf>
    <xf numFmtId="176" fontId="3" fillId="35" borderId="18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170" fontId="3" fillId="35" borderId="0" xfId="44" applyFont="1" applyFill="1" applyBorder="1" applyAlignment="1">
      <alignment horizontal="center" vertical="center"/>
    </xf>
    <xf numFmtId="176" fontId="3" fillId="35" borderId="0" xfId="0" applyNumberFormat="1" applyFont="1" applyFill="1" applyBorder="1" applyAlignment="1">
      <alignment horizontal="center" vertical="center"/>
    </xf>
    <xf numFmtId="170" fontId="3" fillId="35" borderId="0" xfId="44" applyFont="1" applyFill="1" applyBorder="1" applyAlignment="1">
      <alignment horizontal="right" vertical="center"/>
    </xf>
    <xf numFmtId="176" fontId="3" fillId="35" borderId="2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0" fontId="1" fillId="0" borderId="10" xfId="44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5" borderId="10" xfId="0" applyFont="1" applyFill="1" applyBorder="1" applyAlignment="1">
      <alignment horizontal="centerContinuous" vertical="center"/>
    </xf>
    <xf numFmtId="192" fontId="1" fillId="35" borderId="10" xfId="0" applyNumberFormat="1" applyFont="1" applyFill="1" applyBorder="1" applyAlignment="1">
      <alignment horizontal="centerContinuous" vertical="center"/>
    </xf>
    <xf numFmtId="49" fontId="7" fillId="36" borderId="10" xfId="61" applyNumberFormat="1" applyFont="1" applyFill="1" applyBorder="1" applyAlignment="1">
      <alignment horizontal="centerContinuous" vertical="center" wrapText="1"/>
      <protection/>
    </xf>
    <xf numFmtId="194" fontId="3" fillId="35" borderId="10" xfId="0" applyNumberFormat="1" applyFont="1" applyFill="1" applyBorder="1" applyAlignment="1">
      <alignment horizontal="centerContinuous" vertical="center"/>
    </xf>
    <xf numFmtId="170" fontId="3" fillId="35" borderId="10" xfId="44" applyFont="1" applyFill="1" applyBorder="1" applyAlignment="1">
      <alignment horizontal="centerContinuous" vertical="center"/>
    </xf>
    <xf numFmtId="185" fontId="1" fillId="35" borderId="10" xfId="0" applyNumberFormat="1" applyFont="1" applyFill="1" applyBorder="1" applyAlignment="1">
      <alignment horizontal="centerContinuous" vertical="center"/>
    </xf>
    <xf numFmtId="0" fontId="3" fillId="35" borderId="22" xfId="0" applyFont="1" applyFill="1" applyBorder="1" applyAlignment="1">
      <alignment horizontal="centerContinuous" vertical="center"/>
    </xf>
    <xf numFmtId="0" fontId="0" fillId="35" borderId="0" xfId="0" applyFill="1" applyAlignment="1">
      <alignment horizontal="centerContinuous" vertical="center"/>
    </xf>
    <xf numFmtId="192" fontId="1" fillId="35" borderId="23" xfId="0" applyNumberFormat="1" applyFont="1" applyFill="1" applyBorder="1" applyAlignment="1">
      <alignment horizontal="centerContinuous" vertical="center"/>
    </xf>
    <xf numFmtId="0" fontId="3" fillId="35" borderId="10" xfId="0" applyNumberFormat="1" applyFont="1" applyFill="1" applyBorder="1" applyAlignment="1">
      <alignment horizontal="centerContinuous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70" fontId="0" fillId="0" borderId="26" xfId="44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170" fontId="1" fillId="0" borderId="0" xfId="44" applyFont="1" applyBorder="1" applyAlignment="1">
      <alignment vertical="center"/>
    </xf>
    <xf numFmtId="170" fontId="1" fillId="0" borderId="0" xfId="44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194" fontId="1" fillId="0" borderId="0" xfId="0" applyNumberFormat="1" applyFont="1" applyBorder="1" applyAlignment="1">
      <alignment horizontal="center" vertical="center"/>
    </xf>
    <xf numFmtId="194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Border="1" applyAlignment="1">
      <alignment horizontal="right" vertical="center"/>
    </xf>
    <xf numFmtId="0" fontId="3" fillId="35" borderId="13" xfId="0" applyFont="1" applyFill="1" applyBorder="1" applyAlignment="1">
      <alignment horizontal="centerContinuous" vertical="center"/>
    </xf>
    <xf numFmtId="0" fontId="1" fillId="35" borderId="25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0" fontId="1" fillId="0" borderId="10" xfId="44" applyFont="1" applyBorder="1" applyAlignment="1">
      <alignment horizontal="center" vertical="center"/>
    </xf>
    <xf numFmtId="8" fontId="2" fillId="0" borderId="0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92" fontId="1" fillId="0" borderId="0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0" fontId="0" fillId="0" borderId="0" xfId="44" applyFont="1" applyBorder="1" applyAlignment="1">
      <alignment vertical="center"/>
    </xf>
    <xf numFmtId="206" fontId="2" fillId="0" borderId="21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188" fontId="2" fillId="34" borderId="11" xfId="0" applyNumberFormat="1" applyFont="1" applyFill="1" applyBorder="1" applyAlignment="1">
      <alignment vertical="center"/>
    </xf>
    <xf numFmtId="8" fontId="2" fillId="0" borderId="11" xfId="0" applyNumberFormat="1" applyFont="1" applyBorder="1" applyAlignment="1">
      <alignment horizontal="right" vertical="center"/>
    </xf>
    <xf numFmtId="0" fontId="2" fillId="33" borderId="29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8" fontId="2" fillId="33" borderId="11" xfId="0" applyNumberFormat="1" applyFont="1" applyFill="1" applyBorder="1" applyAlignment="1">
      <alignment horizontal="right" vertical="center"/>
    </xf>
    <xf numFmtId="206" fontId="2" fillId="33" borderId="15" xfId="0" applyNumberFormat="1" applyFont="1" applyFill="1" applyBorder="1" applyAlignment="1">
      <alignment horizontal="right" vertical="center"/>
    </xf>
    <xf numFmtId="0" fontId="2" fillId="37" borderId="24" xfId="0" applyFont="1" applyFill="1" applyBorder="1" applyAlignment="1">
      <alignment vertical="center"/>
    </xf>
    <xf numFmtId="0" fontId="1" fillId="37" borderId="27" xfId="0" applyFont="1" applyFill="1" applyBorder="1" applyAlignment="1">
      <alignment horizontal="right" vertical="center"/>
    </xf>
    <xf numFmtId="49" fontId="1" fillId="37" borderId="27" xfId="61" applyNumberFormat="1" applyFont="1" applyFill="1" applyBorder="1" applyAlignment="1">
      <alignment horizontal="center" vertical="center" wrapText="1"/>
      <protection/>
    </xf>
    <xf numFmtId="194" fontId="1" fillId="37" borderId="27" xfId="0" applyNumberFormat="1" applyFont="1" applyFill="1" applyBorder="1" applyAlignment="1">
      <alignment horizontal="center" vertical="center"/>
    </xf>
    <xf numFmtId="170" fontId="1" fillId="37" borderId="27" xfId="44" applyFont="1" applyFill="1" applyBorder="1" applyAlignment="1">
      <alignment horizontal="left" vertical="center"/>
    </xf>
    <xf numFmtId="185" fontId="1" fillId="37" borderId="2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61" applyNumberFormat="1" applyFont="1" applyFill="1" applyBorder="1" applyAlignment="1">
      <alignment horizontal="center" vertical="center" wrapText="1"/>
      <protection/>
    </xf>
    <xf numFmtId="49" fontId="1" fillId="0" borderId="0" xfId="61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192" fontId="1" fillId="0" borderId="10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192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92" fontId="1" fillId="38" borderId="10" xfId="0" applyNumberFormat="1" applyFont="1" applyFill="1" applyBorder="1" applyAlignment="1">
      <alignment vertical="center"/>
    </xf>
    <xf numFmtId="176" fontId="1" fillId="35" borderId="13" xfId="0" applyNumberFormat="1" applyFont="1" applyFill="1" applyBorder="1" applyAlignment="1">
      <alignment horizontal="centerContinuous" vertical="center"/>
    </xf>
    <xf numFmtId="49" fontId="0" fillId="36" borderId="10" xfId="61" applyNumberFormat="1" applyFont="1" applyFill="1" applyBorder="1" applyAlignment="1">
      <alignment horizontal="centerContinuous" vertical="center" wrapText="1"/>
      <protection/>
    </xf>
    <xf numFmtId="170" fontId="1" fillId="35" borderId="10" xfId="44" applyFont="1" applyFill="1" applyBorder="1" applyAlignment="1">
      <alignment horizontal="centerContinuous" vertical="center"/>
    </xf>
    <xf numFmtId="0" fontId="1" fillId="35" borderId="13" xfId="0" applyFont="1" applyFill="1" applyBorder="1" applyAlignment="1">
      <alignment horizontal="centerContinuous" vertical="center"/>
    </xf>
    <xf numFmtId="170" fontId="1" fillId="0" borderId="10" xfId="44" applyFont="1" applyFill="1" applyBorder="1" applyAlignment="1">
      <alignment vertical="center"/>
    </xf>
    <xf numFmtId="170" fontId="1" fillId="0" borderId="10" xfId="44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185" fontId="1" fillId="0" borderId="24" xfId="0" applyNumberFormat="1" applyFont="1" applyFill="1" applyBorder="1" applyAlignment="1">
      <alignment vertical="center"/>
    </xf>
    <xf numFmtId="0" fontId="6" fillId="35" borderId="13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right" vertical="center"/>
    </xf>
    <xf numFmtId="0" fontId="2" fillId="39" borderId="0" xfId="0" applyFont="1" applyFill="1" applyBorder="1" applyAlignment="1">
      <alignment horizontal="center" vertical="center"/>
    </xf>
    <xf numFmtId="172" fontId="0" fillId="39" borderId="0" xfId="0" applyNumberFormat="1" applyFill="1" applyAlignment="1">
      <alignment vertical="center"/>
    </xf>
    <xf numFmtId="8" fontId="2" fillId="33" borderId="0" xfId="0" applyNumberFormat="1" applyFont="1" applyFill="1" applyBorder="1" applyAlignment="1">
      <alignment horizontal="right" vertical="center"/>
    </xf>
    <xf numFmtId="206" fontId="2" fillId="33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1" fillId="0" borderId="10" xfId="61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>
      <alignment/>
      <protection/>
    </xf>
    <xf numFmtId="49" fontId="1" fillId="0" borderId="10" xfId="61" applyNumberFormat="1" applyFont="1" applyFill="1" applyBorder="1" applyAlignment="1">
      <alignment horizontal="left" vertical="center" wrapText="1"/>
      <protection/>
    </xf>
    <xf numFmtId="49" fontId="1" fillId="0" borderId="23" xfId="61" applyNumberFormat="1" applyFont="1" applyFill="1" applyBorder="1" applyAlignment="1">
      <alignment horizontal="center" vertical="center" wrapText="1"/>
      <protection/>
    </xf>
    <xf numFmtId="172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0" fontId="1" fillId="0" borderId="10" xfId="44" applyFont="1" applyFill="1" applyBorder="1" applyAlignment="1">
      <alignment horizontal="center" vertical="center"/>
    </xf>
    <xf numFmtId="44" fontId="1" fillId="0" borderId="10" xfId="44" applyNumberFormat="1" applyFont="1" applyFill="1" applyBorder="1" applyAlignment="1">
      <alignment horizontal="center" vertical="center"/>
    </xf>
    <xf numFmtId="44" fontId="1" fillId="0" borderId="10" xfId="44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70" fontId="1" fillId="0" borderId="0" xfId="44" applyFont="1" applyBorder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70" fontId="0" fillId="0" borderId="0" xfId="44" applyFont="1" applyAlignment="1" applyProtection="1">
      <alignment horizontal="right"/>
      <protection hidden="1"/>
    </xf>
    <xf numFmtId="170" fontId="0" fillId="0" borderId="0" xfId="44" applyFont="1" applyAlignment="1" applyProtection="1">
      <alignment/>
      <protection hidden="1"/>
    </xf>
    <xf numFmtId="0" fontId="37" fillId="0" borderId="0" xfId="0" applyFont="1" applyAlignment="1">
      <alignment/>
    </xf>
    <xf numFmtId="0" fontId="10" fillId="0" borderId="2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 vertical="center"/>
    </xf>
    <xf numFmtId="170" fontId="1" fillId="0" borderId="28" xfId="44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170" fontId="0" fillId="0" borderId="0" xfId="47" applyFont="1" applyAlignment="1">
      <alignment horizontal="right"/>
    </xf>
    <xf numFmtId="170" fontId="0" fillId="0" borderId="0" xfId="47" applyFont="1" applyAlignment="1">
      <alignment/>
    </xf>
    <xf numFmtId="170" fontId="1" fillId="0" borderId="0" xfId="47" applyFont="1" applyBorder="1" applyAlignment="1">
      <alignment horizontal="left"/>
    </xf>
    <xf numFmtId="170" fontId="1" fillId="0" borderId="0" xfId="47" applyFont="1" applyBorder="1" applyAlignment="1">
      <alignment horizontal="right"/>
    </xf>
    <xf numFmtId="0" fontId="0" fillId="0" borderId="0" xfId="61" applyNumberFormat="1" applyFont="1" applyFill="1" applyBorder="1" applyAlignment="1">
      <alignment horizontal="left" wrapText="1"/>
      <protection/>
    </xf>
    <xf numFmtId="0" fontId="0" fillId="0" borderId="0" xfId="61" applyNumberFormat="1" applyFont="1" applyFill="1" applyBorder="1" applyAlignment="1">
      <alignment horizontal="center" wrapText="1"/>
      <protection/>
    </xf>
    <xf numFmtId="170" fontId="1" fillId="0" borderId="0" xfId="47" applyFont="1" applyBorder="1" applyAlignment="1">
      <alignment vertical="center"/>
    </xf>
    <xf numFmtId="170" fontId="1" fillId="0" borderId="0" xfId="47" applyFont="1" applyBorder="1" applyAlignment="1">
      <alignment horizontal="left" vertical="center"/>
    </xf>
    <xf numFmtId="192" fontId="2" fillId="33" borderId="21" xfId="0" applyNumberFormat="1" applyFont="1" applyFill="1" applyBorder="1" applyAlignment="1">
      <alignment horizontal="right" vertical="center"/>
    </xf>
    <xf numFmtId="170" fontId="0" fillId="0" borderId="0" xfId="47" applyFont="1" applyBorder="1" applyAlignment="1">
      <alignment vertical="center"/>
    </xf>
    <xf numFmtId="176" fontId="0" fillId="0" borderId="0" xfId="0" applyNumberFormat="1" applyFill="1" applyBorder="1" applyAlignment="1">
      <alignment/>
    </xf>
    <xf numFmtId="8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0" fontId="1" fillId="0" borderId="10" xfId="47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0" fontId="1" fillId="0" borderId="10" xfId="47" applyFont="1" applyFill="1" applyBorder="1" applyAlignment="1">
      <alignment vertical="center"/>
    </xf>
    <xf numFmtId="170" fontId="3" fillId="35" borderId="0" xfId="47" applyFont="1" applyFill="1" applyBorder="1" applyAlignment="1">
      <alignment horizontal="right" vertical="center"/>
    </xf>
    <xf numFmtId="170" fontId="3" fillId="35" borderId="0" xfId="47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28" xfId="0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" fillId="0" borderId="13" xfId="0" applyFont="1" applyFill="1" applyBorder="1" applyAlignment="1">
      <alignment vertical="center"/>
    </xf>
    <xf numFmtId="4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left" vertical="center"/>
    </xf>
    <xf numFmtId="170" fontId="1" fillId="0" borderId="10" xfId="48" applyFont="1" applyFill="1" applyBorder="1" applyAlignment="1">
      <alignment vertical="center"/>
    </xf>
    <xf numFmtId="0" fontId="1" fillId="0" borderId="23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170" fontId="1" fillId="0" borderId="10" xfId="44" applyFont="1" applyFill="1" applyBorder="1" applyAlignment="1">
      <alignment horizontal="right"/>
    </xf>
    <xf numFmtId="0" fontId="9" fillId="0" borderId="1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2" fontId="11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170" fontId="1" fillId="0" borderId="10" xfId="47" applyFont="1" applyFill="1" applyBorder="1" applyAlignment="1">
      <alignment horizontal="left" vertical="center"/>
    </xf>
    <xf numFmtId="10" fontId="0" fillId="0" borderId="0" xfId="0" applyNumberFormat="1" applyAlignment="1">
      <alignment horizontal="right"/>
    </xf>
    <xf numFmtId="0" fontId="1" fillId="0" borderId="10" xfId="61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61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185" fontId="1" fillId="0" borderId="23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170" fontId="0" fillId="0" borderId="10" xfId="44" applyFont="1" applyBorder="1" applyAlignment="1">
      <alignment horizontal="righ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23" xfId="0" applyBorder="1" applyAlignment="1">
      <alignment horizontal="center"/>
    </xf>
    <xf numFmtId="170" fontId="1" fillId="0" borderId="23" xfId="44" applyFont="1" applyFill="1" applyBorder="1" applyAlignment="1">
      <alignment vertical="center"/>
    </xf>
    <xf numFmtId="0" fontId="1" fillId="37" borderId="27" xfId="61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right" vertical="top"/>
    </xf>
    <xf numFmtId="0" fontId="1" fillId="40" borderId="10" xfId="0" applyNumberFormat="1" applyFont="1" applyFill="1" applyBorder="1" applyAlignment="1">
      <alignment horizontal="center" vertical="center"/>
    </xf>
    <xf numFmtId="49" fontId="1" fillId="40" borderId="10" xfId="61" applyNumberFormat="1" applyFont="1" applyFill="1" applyBorder="1" applyAlignment="1">
      <alignment horizontal="center" vertical="center" wrapText="1"/>
      <protection/>
    </xf>
    <xf numFmtId="2" fontId="3" fillId="35" borderId="16" xfId="0" applyNumberFormat="1" applyFont="1" applyFill="1" applyBorder="1" applyAlignment="1">
      <alignment horizontal="center" vertical="center"/>
    </xf>
    <xf numFmtId="2" fontId="8" fillId="35" borderId="0" xfId="0" applyNumberFormat="1" applyFont="1" applyFill="1" applyBorder="1" applyAlignment="1">
      <alignment horizontal="centerContinuous" vertical="center"/>
    </xf>
    <xf numFmtId="2" fontId="1" fillId="0" borderId="10" xfId="61" applyNumberFormat="1" applyFont="1" applyFill="1" applyBorder="1" applyAlignment="1">
      <alignment horizontal="center" vertical="center" wrapText="1"/>
      <protection/>
    </xf>
    <xf numFmtId="2" fontId="1" fillId="0" borderId="10" xfId="61" applyNumberFormat="1" applyFont="1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2" fillId="39" borderId="0" xfId="0" applyNumberFormat="1" applyFont="1" applyFill="1" applyBorder="1" applyAlignment="1">
      <alignment horizontal="right" vertical="center"/>
    </xf>
    <xf numFmtId="2" fontId="2" fillId="34" borderId="11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vertical="center"/>
    </xf>
    <xf numFmtId="0" fontId="61" fillId="0" borderId="10" xfId="0" applyFont="1" applyFill="1" applyBorder="1" applyAlignment="1">
      <alignment horizontal="left" vertical="center"/>
    </xf>
    <xf numFmtId="0" fontId="1" fillId="0" borderId="10" xfId="56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quotePrefix="1">
      <alignment vertical="center"/>
    </xf>
    <xf numFmtId="0" fontId="10" fillId="0" borderId="10" xfId="0" applyFont="1" applyFill="1" applyBorder="1" applyAlignment="1">
      <alignment vertical="center"/>
    </xf>
    <xf numFmtId="203" fontId="12" fillId="0" borderId="10" xfId="0" applyNumberFormat="1" applyFont="1" applyBorder="1" applyAlignment="1">
      <alignment horizontal="center" vertical="center"/>
    </xf>
    <xf numFmtId="170" fontId="11" fillId="0" borderId="0" xfId="44" applyFont="1" applyBorder="1" applyAlignment="1">
      <alignment/>
    </xf>
    <xf numFmtId="0" fontId="16" fillId="0" borderId="31" xfId="0" applyFont="1" applyFill="1" applyBorder="1" applyAlignment="1">
      <alignment horizontal="left" vertical="top" wrapText="1"/>
    </xf>
    <xf numFmtId="0" fontId="16" fillId="0" borderId="14" xfId="0" applyFont="1" applyFill="1" applyBorder="1" applyAlignment="1" quotePrefix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170" fontId="16" fillId="0" borderId="0" xfId="44" applyFont="1" applyFill="1" applyBorder="1" applyAlignment="1" quotePrefix="1">
      <alignment horizontal="left" vertical="top" wrapText="1"/>
    </xf>
    <xf numFmtId="0" fontId="16" fillId="0" borderId="14" xfId="0" applyFont="1" applyFill="1" applyBorder="1" applyAlignment="1" quotePrefix="1">
      <alignment horizontal="left" vertical="top"/>
    </xf>
    <xf numFmtId="170" fontId="16" fillId="0" borderId="0" xfId="44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left" vertical="top"/>
    </xf>
    <xf numFmtId="172" fontId="16" fillId="0" borderId="31" xfId="60" applyNumberFormat="1" applyFont="1" applyBorder="1" applyAlignment="1">
      <alignment horizontal="left" vertical="top"/>
      <protection/>
    </xf>
    <xf numFmtId="0" fontId="62" fillId="0" borderId="31" xfId="0" applyFont="1" applyBorder="1" applyAlignment="1">
      <alignment horizontal="left" vertical="top"/>
    </xf>
    <xf numFmtId="0" fontId="63" fillId="0" borderId="31" xfId="61" applyFont="1" applyFill="1" applyBorder="1" applyAlignment="1">
      <alignment horizontal="left" vertical="top"/>
      <protection/>
    </xf>
    <xf numFmtId="0" fontId="16" fillId="0" borderId="31" xfId="0" applyFont="1" applyBorder="1" applyAlignment="1">
      <alignment horizontal="left" vertical="top"/>
    </xf>
    <xf numFmtId="170" fontId="16" fillId="0" borderId="0" xfId="44" applyFont="1" applyFill="1" applyBorder="1" applyAlignment="1" quotePrefix="1">
      <alignment horizontal="left" vertical="top"/>
    </xf>
    <xf numFmtId="0" fontId="64" fillId="0" borderId="31" xfId="0" applyFont="1" applyBorder="1" applyAlignment="1">
      <alignment horizontal="left" vertical="top"/>
    </xf>
    <xf numFmtId="0" fontId="18" fillId="0" borderId="31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170" fontId="16" fillId="0" borderId="0" xfId="44" applyFont="1" applyBorder="1" applyAlignment="1">
      <alignment horizontal="left" vertical="top"/>
    </xf>
    <xf numFmtId="0" fontId="16" fillId="0" borderId="32" xfId="0" applyFont="1" applyFill="1" applyBorder="1" applyAlignment="1">
      <alignment horizontal="left" vertical="top"/>
    </xf>
    <xf numFmtId="170" fontId="16" fillId="0" borderId="33" xfId="44" applyFont="1" applyFill="1" applyBorder="1" applyAlignment="1" quotePrefix="1">
      <alignment horizontal="left" vertical="top"/>
    </xf>
    <xf numFmtId="0" fontId="16" fillId="0" borderId="34" xfId="0" applyFont="1" applyFill="1" applyBorder="1" applyAlignment="1">
      <alignment horizontal="left" vertical="top"/>
    </xf>
    <xf numFmtId="0" fontId="11" fillId="0" borderId="0" xfId="0" applyFont="1" applyBorder="1" applyAlignment="1">
      <alignment wrapText="1"/>
    </xf>
    <xf numFmtId="0" fontId="15" fillId="35" borderId="35" xfId="0" applyFont="1" applyFill="1" applyBorder="1" applyAlignment="1">
      <alignment horizontal="center" vertical="center"/>
    </xf>
    <xf numFmtId="170" fontId="15" fillId="35" borderId="16" xfId="44" applyFont="1" applyFill="1" applyBorder="1" applyAlignment="1">
      <alignment horizontal="center" vertical="center"/>
    </xf>
    <xf numFmtId="0" fontId="15" fillId="35" borderId="3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0" fontId="1" fillId="0" borderId="10" xfId="44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left" vertical="top"/>
    </xf>
    <xf numFmtId="172" fontId="1" fillId="0" borderId="31" xfId="60" applyNumberFormat="1" applyFont="1" applyBorder="1" applyAlignment="1">
      <alignment horizontal="left" vertical="top"/>
      <protection/>
    </xf>
    <xf numFmtId="0" fontId="66" fillId="0" borderId="31" xfId="0" applyFont="1" applyBorder="1" applyAlignment="1">
      <alignment horizontal="left" vertical="top"/>
    </xf>
    <xf numFmtId="0" fontId="65" fillId="0" borderId="31" xfId="61" applyFont="1" applyFill="1" applyBorder="1" applyAlignment="1">
      <alignment horizontal="left" vertical="top"/>
      <protection/>
    </xf>
    <xf numFmtId="0" fontId="1" fillId="0" borderId="31" xfId="0" applyFont="1" applyBorder="1" applyAlignment="1">
      <alignment horizontal="left" vertical="top"/>
    </xf>
    <xf numFmtId="0" fontId="67" fillId="0" borderId="31" xfId="0" applyFont="1" applyBorder="1" applyAlignment="1">
      <alignment horizontal="left" vertical="top"/>
    </xf>
    <xf numFmtId="0" fontId="67" fillId="0" borderId="34" xfId="0" applyFont="1" applyBorder="1" applyAlignment="1">
      <alignment horizontal="left" vertical="top"/>
    </xf>
    <xf numFmtId="0" fontId="1" fillId="0" borderId="31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Continuous" vertical="center"/>
    </xf>
    <xf numFmtId="0" fontId="1" fillId="0" borderId="34" xfId="0" applyFont="1" applyBorder="1" applyAlignment="1">
      <alignment horizontal="left" vertical="top"/>
    </xf>
    <xf numFmtId="0" fontId="19" fillId="0" borderId="31" xfId="0" applyFont="1" applyFill="1" applyBorder="1" applyAlignment="1">
      <alignment horizontal="left" vertical="top"/>
    </xf>
    <xf numFmtId="0" fontId="1" fillId="40" borderId="10" xfId="61" applyNumberFormat="1" applyFont="1" applyFill="1" applyBorder="1" applyAlignment="1">
      <alignment horizontal="center" vertical="center"/>
      <protection/>
    </xf>
    <xf numFmtId="0" fontId="1" fillId="40" borderId="10" xfId="0" applyFont="1" applyFill="1" applyBorder="1" applyAlignment="1">
      <alignment horizontal="center" vertical="center"/>
    </xf>
    <xf numFmtId="0" fontId="1" fillId="40" borderId="10" xfId="0" applyNumberFormat="1" applyFont="1" applyFill="1" applyBorder="1" applyAlignment="1" applyProtection="1">
      <alignment horizontal="center" vertical="center" shrinkToFit="1"/>
      <protection/>
    </xf>
    <xf numFmtId="2" fontId="1" fillId="40" borderId="10" xfId="61" applyNumberFormat="1" applyFont="1" applyFill="1" applyBorder="1" applyAlignment="1">
      <alignment horizontal="center" vertical="center"/>
      <protection/>
    </xf>
    <xf numFmtId="2" fontId="1" fillId="40" borderId="10" xfId="61" applyNumberFormat="1" applyFont="1" applyFill="1" applyBorder="1" applyAlignment="1">
      <alignment horizontal="center" vertical="center" wrapText="1"/>
      <protection/>
    </xf>
    <xf numFmtId="2" fontId="1" fillId="40" borderId="10" xfId="0" applyNumberFormat="1" applyFont="1" applyFill="1" applyBorder="1" applyAlignment="1">
      <alignment horizontal="center" vertical="center"/>
    </xf>
    <xf numFmtId="49" fontId="1" fillId="40" borderId="10" xfId="61" applyNumberFormat="1" applyFont="1" applyFill="1" applyBorder="1" applyAlignment="1">
      <alignment horizontal="center" vertical="center"/>
      <protection/>
    </xf>
    <xf numFmtId="0" fontId="16" fillId="0" borderId="37" xfId="0" applyFont="1" applyFill="1" applyBorder="1" applyAlignment="1" quotePrefix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192" fontId="1" fillId="0" borderId="38" xfId="0" applyNumberFormat="1" applyFont="1" applyBorder="1" applyAlignment="1">
      <alignment vertical="center"/>
    </xf>
    <xf numFmtId="192" fontId="1" fillId="0" borderId="39" xfId="0" applyNumberFormat="1" applyFont="1" applyBorder="1" applyAlignment="1">
      <alignment vertical="center"/>
    </xf>
    <xf numFmtId="203" fontId="12" fillId="0" borderId="29" xfId="0" applyNumberFormat="1" applyFont="1" applyBorder="1" applyAlignment="1">
      <alignment horizontal="center" vertical="center"/>
    </xf>
    <xf numFmtId="203" fontId="1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06" fontId="2" fillId="41" borderId="11" xfId="0" applyNumberFormat="1" applyFont="1" applyFill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3" xfId="0" applyFont="1" applyBorder="1" applyAlignment="1">
      <alignment horizontal="center" vertical="center"/>
    </xf>
    <xf numFmtId="172" fontId="2" fillId="39" borderId="0" xfId="0" applyNumberFormat="1" applyFont="1" applyFill="1" applyBorder="1" applyAlignment="1">
      <alignment horizontal="right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176" fontId="3" fillId="35" borderId="40" xfId="0" applyNumberFormat="1" applyFont="1" applyFill="1" applyBorder="1" applyAlignment="1">
      <alignment horizontal="center" vertical="center"/>
    </xf>
    <xf numFmtId="176" fontId="3" fillId="35" borderId="27" xfId="0" applyNumberFormat="1" applyFont="1" applyFill="1" applyBorder="1" applyAlignment="1">
      <alignment horizontal="center" vertical="center"/>
    </xf>
    <xf numFmtId="176" fontId="3" fillId="35" borderId="28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68" fillId="42" borderId="14" xfId="0" applyFont="1" applyFill="1" applyBorder="1" applyAlignment="1" quotePrefix="1">
      <alignment horizontal="center" vertical="top"/>
    </xf>
    <xf numFmtId="0" fontId="68" fillId="42" borderId="0" xfId="0" applyFont="1" applyFill="1" applyBorder="1" applyAlignment="1" quotePrefix="1">
      <alignment horizontal="center" vertical="top"/>
    </xf>
    <xf numFmtId="0" fontId="68" fillId="42" borderId="31" xfId="0" applyFont="1" applyFill="1" applyBorder="1" applyAlignment="1" quotePrefix="1">
      <alignment horizontal="center" vertical="top"/>
    </xf>
    <xf numFmtId="0" fontId="68" fillId="42" borderId="35" xfId="0" applyFont="1" applyFill="1" applyBorder="1" applyAlignment="1" quotePrefix="1">
      <alignment horizontal="center" vertical="top"/>
    </xf>
    <xf numFmtId="0" fontId="68" fillId="42" borderId="16" xfId="0" applyFont="1" applyFill="1" applyBorder="1" applyAlignment="1" quotePrefix="1">
      <alignment horizontal="center" vertical="top"/>
    </xf>
    <xf numFmtId="0" fontId="68" fillId="42" borderId="36" xfId="0" applyFont="1" applyFill="1" applyBorder="1" applyAlignment="1" quotePrefix="1">
      <alignment horizontal="center" vertical="top"/>
    </xf>
    <xf numFmtId="0" fontId="68" fillId="42" borderId="32" xfId="0" applyFont="1" applyFill="1" applyBorder="1" applyAlignment="1" quotePrefix="1">
      <alignment horizontal="center" vertical="top"/>
    </xf>
    <xf numFmtId="0" fontId="68" fillId="42" borderId="33" xfId="0" applyFont="1" applyFill="1" applyBorder="1" applyAlignment="1" quotePrefix="1">
      <alignment horizontal="center" vertical="top"/>
    </xf>
    <xf numFmtId="0" fontId="68" fillId="42" borderId="34" xfId="0" applyFont="1" applyFill="1" applyBorder="1" applyAlignment="1" quotePrefix="1">
      <alignment horizontal="center" vertical="top"/>
    </xf>
    <xf numFmtId="0" fontId="68" fillId="42" borderId="40" xfId="0" applyFont="1" applyFill="1" applyBorder="1" applyAlignment="1" quotePrefix="1">
      <alignment horizontal="center" vertical="top"/>
    </xf>
    <xf numFmtId="0" fontId="68" fillId="42" borderId="27" xfId="0" applyFont="1" applyFill="1" applyBorder="1" applyAlignment="1" quotePrefix="1">
      <alignment horizontal="center" vertical="top"/>
    </xf>
    <xf numFmtId="0" fontId="68" fillId="42" borderId="41" xfId="0" applyFont="1" applyFill="1" applyBorder="1" applyAlignment="1" quotePrefix="1">
      <alignment horizontal="center" vertical="top"/>
    </xf>
    <xf numFmtId="0" fontId="17" fillId="43" borderId="40" xfId="0" applyFont="1" applyFill="1" applyBorder="1" applyAlignment="1">
      <alignment horizontal="center" vertical="center"/>
    </xf>
    <xf numFmtId="0" fontId="17" fillId="43" borderId="27" xfId="0" applyFont="1" applyFill="1" applyBorder="1" applyAlignment="1" quotePrefix="1">
      <alignment horizontal="center" vertical="center"/>
    </xf>
    <xf numFmtId="0" fontId="17" fillId="43" borderId="41" xfId="0" applyFont="1" applyFill="1" applyBorder="1" applyAlignment="1" quotePrefix="1">
      <alignment horizontal="center" vertical="center"/>
    </xf>
    <xf numFmtId="0" fontId="17" fillId="43" borderId="40" xfId="0" applyFont="1" applyFill="1" applyBorder="1" applyAlignment="1" quotePrefix="1">
      <alignment horizontal="center" vertical="top"/>
    </xf>
    <xf numFmtId="0" fontId="17" fillId="43" borderId="27" xfId="0" applyFont="1" applyFill="1" applyBorder="1" applyAlignment="1" quotePrefix="1">
      <alignment horizontal="center" vertical="top"/>
    </xf>
    <xf numFmtId="0" fontId="17" fillId="43" borderId="41" xfId="0" applyFont="1" applyFill="1" applyBorder="1" applyAlignment="1" quotePrefix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2"/>
  <sheetViews>
    <sheetView showGridLines="0" tabSelected="1" view="pageBreakPreview" zoomScaleSheetLayoutView="100" workbookViewId="0" topLeftCell="A1">
      <selection activeCell="H4" sqref="H4:H24"/>
    </sheetView>
  </sheetViews>
  <sheetFormatPr defaultColWidth="9.140625" defaultRowHeight="12.75"/>
  <cols>
    <col min="1" max="1" width="23.421875" style="0" customWidth="1"/>
    <col min="2" max="2" width="5.140625" style="3" customWidth="1"/>
    <col min="3" max="3" width="5.421875" style="3" hidden="1" customWidth="1"/>
    <col min="4" max="4" width="72.8515625" style="3" hidden="1" customWidth="1"/>
    <col min="5" max="5" width="6.8515625" style="3" hidden="1" customWidth="1"/>
    <col min="6" max="6" width="5.421875" style="3" hidden="1" customWidth="1"/>
    <col min="7" max="7" width="11.28125" style="3" hidden="1" customWidth="1"/>
    <col min="8" max="8" width="6.421875" style="0" customWidth="1"/>
    <col min="9" max="9" width="7.421875" style="4" customWidth="1"/>
    <col min="10" max="10" width="12.7109375" style="8" customWidth="1"/>
    <col min="11" max="11" width="23.421875" style="6" customWidth="1"/>
    <col min="12" max="12" width="6.00390625" style="3" customWidth="1"/>
    <col min="13" max="13" width="5.421875" style="28" hidden="1" customWidth="1"/>
    <col min="14" max="14" width="19.8515625" style="28" hidden="1" customWidth="1"/>
    <col min="15" max="15" width="6.8515625" style="28" hidden="1" customWidth="1"/>
    <col min="16" max="16" width="5.421875" style="28" hidden="1" customWidth="1"/>
    <col min="17" max="17" width="16.7109375" style="28" hidden="1" customWidth="1"/>
    <col min="18" max="18" width="6.421875" style="3" customWidth="1"/>
    <col min="19" max="19" width="7.421875" style="5" customWidth="1"/>
    <col min="20" max="20" width="12.7109375" style="8" customWidth="1"/>
    <col min="21" max="21" width="7.421875" style="0" customWidth="1"/>
    <col min="22" max="23" width="8.8515625" style="0" hidden="1" customWidth="1"/>
    <col min="24" max="24" width="8.7109375" style="0" hidden="1" customWidth="1"/>
    <col min="25" max="25" width="9.421875" style="28" hidden="1" customWidth="1"/>
    <col min="26" max="26" width="8.7109375" style="0" hidden="1" customWidth="1"/>
    <col min="27" max="27" width="8.8515625" style="25" hidden="1" customWidth="1"/>
  </cols>
  <sheetData>
    <row r="1" spans="1:26" ht="12.75" customHeight="1">
      <c r="A1" s="324" t="s">
        <v>590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V1" s="22" t="s">
        <v>27</v>
      </c>
      <c r="W1" s="22"/>
      <c r="Y1" s="28" t="s">
        <v>27</v>
      </c>
      <c r="Z1" s="22"/>
    </row>
    <row r="2" spans="1:26" ht="12.75" customHeight="1">
      <c r="A2" s="57" t="s">
        <v>116</v>
      </c>
      <c r="B2" s="58" t="s">
        <v>117</v>
      </c>
      <c r="C2" s="58" t="s">
        <v>25</v>
      </c>
      <c r="D2" s="58" t="s">
        <v>742</v>
      </c>
      <c r="E2" s="58" t="s">
        <v>555</v>
      </c>
      <c r="F2" s="136" t="s">
        <v>558</v>
      </c>
      <c r="G2" s="58" t="s">
        <v>74</v>
      </c>
      <c r="H2" s="58" t="s">
        <v>52</v>
      </c>
      <c r="I2" s="59" t="s">
        <v>119</v>
      </c>
      <c r="J2" s="60" t="s">
        <v>120</v>
      </c>
      <c r="K2" s="58" t="s">
        <v>116</v>
      </c>
      <c r="L2" s="58" t="s">
        <v>117</v>
      </c>
      <c r="M2" s="58" t="s">
        <v>25</v>
      </c>
      <c r="N2" s="58" t="s">
        <v>742</v>
      </c>
      <c r="O2" s="58" t="s">
        <v>555</v>
      </c>
      <c r="P2" s="58" t="s">
        <v>558</v>
      </c>
      <c r="Q2" s="58" t="s">
        <v>74</v>
      </c>
      <c r="R2" s="58" t="s">
        <v>118</v>
      </c>
      <c r="S2" s="61" t="s">
        <v>119</v>
      </c>
      <c r="T2" s="62" t="s">
        <v>120</v>
      </c>
      <c r="V2" t="s">
        <v>22</v>
      </c>
      <c r="W2" t="s">
        <v>23</v>
      </c>
      <c r="Y2" s="28" t="s">
        <v>22</v>
      </c>
      <c r="Z2" t="s">
        <v>23</v>
      </c>
    </row>
    <row r="3" spans="1:26" ht="12.75" customHeight="1">
      <c r="A3" s="44" t="s">
        <v>40</v>
      </c>
      <c r="B3" s="44"/>
      <c r="C3" s="45"/>
      <c r="D3" s="45"/>
      <c r="E3" s="45"/>
      <c r="F3" s="45"/>
      <c r="G3" s="45"/>
      <c r="H3" s="45"/>
      <c r="I3" s="45"/>
      <c r="J3" s="45"/>
      <c r="K3" s="40" t="s">
        <v>79</v>
      </c>
      <c r="L3" s="46"/>
      <c r="M3" s="47"/>
      <c r="N3" s="47"/>
      <c r="O3" s="47"/>
      <c r="P3" s="47"/>
      <c r="Q3" s="47"/>
      <c r="R3" s="46"/>
      <c r="S3" s="46"/>
      <c r="T3" s="48"/>
      <c r="V3" t="s">
        <v>24</v>
      </c>
      <c r="W3" t="s">
        <v>28</v>
      </c>
      <c r="Y3" s="28" t="s">
        <v>29</v>
      </c>
      <c r="Z3" t="s">
        <v>30</v>
      </c>
    </row>
    <row r="4" spans="1:27" ht="12.75" customHeight="1">
      <c r="A4" s="63" t="s">
        <v>656</v>
      </c>
      <c r="B4" s="64">
        <v>32</v>
      </c>
      <c r="C4" s="138"/>
      <c r="D4" s="299" t="s">
        <v>254</v>
      </c>
      <c r="E4" s="239"/>
      <c r="F4" s="236"/>
      <c r="G4" s="138"/>
      <c r="H4" s="168"/>
      <c r="I4" s="169">
        <v>16</v>
      </c>
      <c r="J4" s="140">
        <f aca="true" t="shared" si="0" ref="J4:J22">+H4*I4</f>
        <v>0</v>
      </c>
      <c r="K4" s="63" t="s">
        <v>121</v>
      </c>
      <c r="L4" s="64">
        <v>72</v>
      </c>
      <c r="M4" s="31"/>
      <c r="N4" s="300" t="s">
        <v>378</v>
      </c>
      <c r="O4" s="254" t="s">
        <v>613</v>
      </c>
      <c r="P4" s="31">
        <f aca="true" t="shared" si="1" ref="P4:P17">(R4/L4)*O4</f>
        <v>0</v>
      </c>
      <c r="Q4" s="31" t="s">
        <v>33</v>
      </c>
      <c r="R4" s="168"/>
      <c r="S4" s="150">
        <v>0.9</v>
      </c>
      <c r="T4" s="135">
        <f aca="true" t="shared" si="2" ref="T4:T17">+R4*S4</f>
        <v>0</v>
      </c>
      <c r="V4" s="23">
        <v>6.811</v>
      </c>
      <c r="W4" s="23">
        <f>+H4/B4*V4</f>
        <v>0</v>
      </c>
      <c r="X4" s="23"/>
      <c r="Y4" s="29">
        <v>0.451</v>
      </c>
      <c r="Z4" s="24">
        <f>+O4/L4*Y4</f>
        <v>0.00451</v>
      </c>
      <c r="AA4" s="26"/>
    </row>
    <row r="5" spans="1:27" s="1" customFormat="1" ht="12.75" customHeight="1">
      <c r="A5" s="63" t="s">
        <v>158</v>
      </c>
      <c r="B5" s="64">
        <v>9</v>
      </c>
      <c r="C5" s="31"/>
      <c r="D5" s="299" t="s">
        <v>254</v>
      </c>
      <c r="E5" s="240" t="s">
        <v>564</v>
      </c>
      <c r="F5" s="236">
        <f aca="true" t="shared" si="3" ref="F5:F12">(H5/B5)*E5</f>
        <v>0</v>
      </c>
      <c r="G5" s="31" t="s">
        <v>33</v>
      </c>
      <c r="H5" s="168"/>
      <c r="I5" s="217">
        <v>30.5</v>
      </c>
      <c r="J5" s="140">
        <f t="shared" si="0"/>
        <v>0</v>
      </c>
      <c r="K5" s="65" t="s">
        <v>122</v>
      </c>
      <c r="L5" s="65">
        <v>72</v>
      </c>
      <c r="M5" s="65"/>
      <c r="N5" s="300" t="s">
        <v>393</v>
      </c>
      <c r="O5" s="314">
        <v>0.78</v>
      </c>
      <c r="P5" s="31">
        <f t="shared" si="1"/>
        <v>0</v>
      </c>
      <c r="Q5" s="65"/>
      <c r="R5" s="168"/>
      <c r="S5" s="150">
        <v>1.05</v>
      </c>
      <c r="T5" s="135">
        <f t="shared" si="2"/>
        <v>0</v>
      </c>
      <c r="U5"/>
      <c r="V5" s="23">
        <v>9.540999999999999</v>
      </c>
      <c r="W5" s="23">
        <f>+H5/B5*V5</f>
        <v>0</v>
      </c>
      <c r="X5" s="23"/>
      <c r="Y5" s="29">
        <v>0.451</v>
      </c>
      <c r="Z5" s="24">
        <f>+H74/B74*Y5</f>
        <v>0</v>
      </c>
      <c r="AA5" s="26"/>
    </row>
    <row r="6" spans="1:27" s="1" customFormat="1" ht="12.75" customHeight="1">
      <c r="A6" s="265" t="s">
        <v>655</v>
      </c>
      <c r="B6" s="65">
        <v>6</v>
      </c>
      <c r="C6" s="65"/>
      <c r="D6" s="299" t="s">
        <v>254</v>
      </c>
      <c r="E6" s="253">
        <v>7</v>
      </c>
      <c r="F6" s="236">
        <f t="shared" si="3"/>
        <v>0</v>
      </c>
      <c r="G6" s="65"/>
      <c r="H6" s="168"/>
      <c r="I6" s="169">
        <v>35</v>
      </c>
      <c r="J6" s="140">
        <f t="shared" si="0"/>
        <v>0</v>
      </c>
      <c r="K6" s="63" t="s">
        <v>50</v>
      </c>
      <c r="L6" s="64">
        <v>50</v>
      </c>
      <c r="M6" s="31"/>
      <c r="N6" s="300" t="s">
        <v>315</v>
      </c>
      <c r="O6" s="254" t="s">
        <v>613</v>
      </c>
      <c r="P6" s="31">
        <f t="shared" si="1"/>
        <v>0</v>
      </c>
      <c r="Q6" s="31" t="s">
        <v>48</v>
      </c>
      <c r="R6" s="168"/>
      <c r="S6" s="150">
        <v>2</v>
      </c>
      <c r="T6" s="135">
        <f t="shared" si="2"/>
        <v>0</v>
      </c>
      <c r="U6"/>
      <c r="V6" s="23">
        <v>8.860999999999999</v>
      </c>
      <c r="W6" s="23">
        <f>+H7/B7*V6</f>
        <v>0</v>
      </c>
      <c r="X6" s="23"/>
      <c r="Y6" s="29">
        <v>0.901</v>
      </c>
      <c r="Z6" s="24" t="e">
        <f>+'Wholesale Sheet 1'!#REF!/'Wholesale Sheet 1'!#REF!*Y6</f>
        <v>#REF!</v>
      </c>
      <c r="AA6" s="26"/>
    </row>
    <row r="7" spans="1:27" s="1" customFormat="1" ht="12.75" customHeight="1">
      <c r="A7" s="63" t="s">
        <v>476</v>
      </c>
      <c r="B7" s="64">
        <v>10</v>
      </c>
      <c r="C7" s="31"/>
      <c r="D7" s="299" t="s">
        <v>254</v>
      </c>
      <c r="E7" s="313">
        <v>11.75</v>
      </c>
      <c r="F7" s="236">
        <f t="shared" si="3"/>
        <v>0</v>
      </c>
      <c r="G7" s="31"/>
      <c r="H7" s="168"/>
      <c r="I7" s="170">
        <v>40</v>
      </c>
      <c r="J7" s="140">
        <f t="shared" si="0"/>
        <v>0</v>
      </c>
      <c r="K7" s="65" t="s">
        <v>8</v>
      </c>
      <c r="L7" s="64">
        <v>240</v>
      </c>
      <c r="M7" s="31"/>
      <c r="N7" s="300" t="s">
        <v>439</v>
      </c>
      <c r="O7" s="31" t="s">
        <v>560</v>
      </c>
      <c r="P7" s="31">
        <f t="shared" si="1"/>
        <v>0</v>
      </c>
      <c r="Q7" s="31" t="s">
        <v>33</v>
      </c>
      <c r="R7" s="168"/>
      <c r="S7" s="150">
        <v>2.2</v>
      </c>
      <c r="T7" s="135">
        <f t="shared" si="2"/>
        <v>0</v>
      </c>
      <c r="U7"/>
      <c r="V7" s="23">
        <v>15.001</v>
      </c>
      <c r="W7" s="23" t="e">
        <f>+#REF!/#REF!*V7</f>
        <v>#REF!</v>
      </c>
      <c r="X7" s="23"/>
      <c r="Y7" s="29">
        <v>0.901</v>
      </c>
      <c r="Z7" s="24" t="e">
        <f>+#REF!/#REF!*Y7</f>
        <v>#REF!</v>
      </c>
      <c r="AA7" s="26"/>
    </row>
    <row r="8" spans="1:27" s="1" customFormat="1" ht="12.75" customHeight="1">
      <c r="A8" s="63" t="s">
        <v>249</v>
      </c>
      <c r="B8" s="64">
        <v>6</v>
      </c>
      <c r="C8" s="138"/>
      <c r="D8" s="299" t="s">
        <v>254</v>
      </c>
      <c r="E8" s="239">
        <v>2</v>
      </c>
      <c r="F8" s="236">
        <f t="shared" si="3"/>
        <v>0</v>
      </c>
      <c r="G8" s="219"/>
      <c r="H8" s="168"/>
      <c r="I8" s="169">
        <v>52</v>
      </c>
      <c r="J8" s="140">
        <f>+H8*I8</f>
        <v>0</v>
      </c>
      <c r="K8" s="63" t="s">
        <v>533</v>
      </c>
      <c r="L8" s="64">
        <v>240</v>
      </c>
      <c r="M8" s="31"/>
      <c r="N8" s="304" t="s">
        <v>442</v>
      </c>
      <c r="O8" s="31" t="s">
        <v>560</v>
      </c>
      <c r="P8" s="31">
        <f t="shared" si="1"/>
        <v>0</v>
      </c>
      <c r="Q8" s="31" t="s">
        <v>33</v>
      </c>
      <c r="R8" s="168"/>
      <c r="S8" s="150">
        <v>2.2</v>
      </c>
      <c r="T8" s="135">
        <f t="shared" si="2"/>
        <v>0</v>
      </c>
      <c r="U8"/>
      <c r="V8" s="23">
        <v>7.721</v>
      </c>
      <c r="W8" s="23" t="e">
        <f>+H8/#REF!*V8</f>
        <v>#REF!</v>
      </c>
      <c r="X8" s="23"/>
      <c r="Y8" s="29">
        <v>2.2809999999999997</v>
      </c>
      <c r="Z8" s="24" t="e">
        <f>+'Wholesale Sheet 1'!#REF!/'Wholesale Sheet 1'!#REF!*Y8</f>
        <v>#REF!</v>
      </c>
      <c r="AA8" s="26"/>
    </row>
    <row r="9" spans="1:27" s="1" customFormat="1" ht="12.75" customHeight="1">
      <c r="A9" s="63" t="s">
        <v>477</v>
      </c>
      <c r="B9" s="218">
        <v>6</v>
      </c>
      <c r="C9" s="31"/>
      <c r="D9" s="299" t="s">
        <v>254</v>
      </c>
      <c r="E9" s="313">
        <v>11</v>
      </c>
      <c r="F9" s="236">
        <f t="shared" si="3"/>
        <v>0</v>
      </c>
      <c r="G9" s="31" t="s">
        <v>34</v>
      </c>
      <c r="H9" s="168"/>
      <c r="I9" s="170">
        <v>67</v>
      </c>
      <c r="J9" s="140">
        <f t="shared" si="0"/>
        <v>0</v>
      </c>
      <c r="K9" s="63" t="s">
        <v>741</v>
      </c>
      <c r="L9" s="64">
        <v>288</v>
      </c>
      <c r="M9" s="31"/>
      <c r="N9" s="300" t="s">
        <v>316</v>
      </c>
      <c r="O9" s="31" t="s">
        <v>562</v>
      </c>
      <c r="P9" s="31">
        <f t="shared" si="1"/>
        <v>0</v>
      </c>
      <c r="Q9" s="31" t="s">
        <v>34</v>
      </c>
      <c r="R9" s="168"/>
      <c r="S9" s="150">
        <v>2.9</v>
      </c>
      <c r="T9" s="135">
        <f t="shared" si="2"/>
        <v>0</v>
      </c>
      <c r="U9"/>
      <c r="V9" s="23">
        <v>10.001</v>
      </c>
      <c r="W9" s="23">
        <f>+H9/B8*V9</f>
        <v>0</v>
      </c>
      <c r="X9" s="23"/>
      <c r="Y9" s="29">
        <v>2.2809999999999997</v>
      </c>
      <c r="Z9" s="24">
        <f>+R6/240*Y9</f>
        <v>0</v>
      </c>
      <c r="AA9" s="26"/>
    </row>
    <row r="10" spans="1:27" s="1" customFormat="1" ht="12.75" customHeight="1">
      <c r="A10" s="63" t="s">
        <v>657</v>
      </c>
      <c r="B10" s="64">
        <v>6</v>
      </c>
      <c r="C10" s="31"/>
      <c r="D10" s="299" t="s">
        <v>254</v>
      </c>
      <c r="E10" s="313">
        <v>14.5</v>
      </c>
      <c r="F10" s="236">
        <f t="shared" si="3"/>
        <v>0</v>
      </c>
      <c r="G10" s="31" t="s">
        <v>33</v>
      </c>
      <c r="H10" s="168"/>
      <c r="I10" s="170">
        <v>69</v>
      </c>
      <c r="J10" s="140">
        <f t="shared" si="0"/>
        <v>0</v>
      </c>
      <c r="K10" s="63" t="s">
        <v>692</v>
      </c>
      <c r="L10" s="64">
        <v>180</v>
      </c>
      <c r="M10" s="31"/>
      <c r="N10" s="305" t="s">
        <v>541</v>
      </c>
      <c r="O10" s="31" t="s">
        <v>556</v>
      </c>
      <c r="P10" s="31">
        <f t="shared" si="1"/>
        <v>0</v>
      </c>
      <c r="Q10" s="31"/>
      <c r="R10" s="168"/>
      <c r="S10" s="150">
        <v>3</v>
      </c>
      <c r="T10" s="135">
        <f t="shared" si="2"/>
        <v>0</v>
      </c>
      <c r="U10"/>
      <c r="V10" s="23">
        <v>2.951</v>
      </c>
      <c r="W10" s="23">
        <f>+H10/B10*V10</f>
        <v>0</v>
      </c>
      <c r="X10" s="23"/>
      <c r="Y10" s="29">
        <v>0.901</v>
      </c>
      <c r="Z10" s="24">
        <f>+R7/L7*Y10</f>
        <v>0</v>
      </c>
      <c r="AA10" s="26"/>
    </row>
    <row r="11" spans="1:27" s="1" customFormat="1" ht="12.75" customHeight="1">
      <c r="A11" s="63" t="s">
        <v>237</v>
      </c>
      <c r="B11" s="64">
        <v>6</v>
      </c>
      <c r="C11" s="138"/>
      <c r="D11" s="299" t="s">
        <v>254</v>
      </c>
      <c r="E11" s="253">
        <v>3.5</v>
      </c>
      <c r="F11" s="236">
        <f t="shared" si="3"/>
        <v>0</v>
      </c>
      <c r="G11" s="138"/>
      <c r="H11" s="168"/>
      <c r="I11" s="169">
        <v>85</v>
      </c>
      <c r="J11" s="140">
        <f t="shared" si="0"/>
        <v>0</v>
      </c>
      <c r="K11" s="65" t="s">
        <v>37</v>
      </c>
      <c r="L11" s="64">
        <v>288</v>
      </c>
      <c r="M11" s="31"/>
      <c r="N11" s="304" t="s">
        <v>468</v>
      </c>
      <c r="O11" s="31" t="s">
        <v>577</v>
      </c>
      <c r="P11" s="31">
        <f t="shared" si="1"/>
        <v>0</v>
      </c>
      <c r="Q11" s="31" t="s">
        <v>33</v>
      </c>
      <c r="R11" s="168"/>
      <c r="S11" s="150">
        <v>3</v>
      </c>
      <c r="T11" s="135">
        <f t="shared" si="2"/>
        <v>0</v>
      </c>
      <c r="U11"/>
      <c r="V11" s="1">
        <v>15.681</v>
      </c>
      <c r="W11" s="23">
        <f>+H12/B12*V11</f>
        <v>0</v>
      </c>
      <c r="X11" s="23"/>
      <c r="Y11" s="29">
        <v>4.541</v>
      </c>
      <c r="Z11" s="24">
        <f>+R9/L9*Y11</f>
        <v>0</v>
      </c>
      <c r="AA11" s="26"/>
    </row>
    <row r="12" spans="1:27" s="1" customFormat="1" ht="12.75" customHeight="1">
      <c r="A12" s="63" t="s">
        <v>473</v>
      </c>
      <c r="B12" s="64">
        <v>3</v>
      </c>
      <c r="C12" s="138"/>
      <c r="D12" s="299" t="s">
        <v>254</v>
      </c>
      <c r="E12" s="253">
        <v>7.5</v>
      </c>
      <c r="F12" s="236">
        <f t="shared" si="3"/>
        <v>0</v>
      </c>
      <c r="G12" s="138"/>
      <c r="H12" s="168"/>
      <c r="I12" s="169">
        <v>95</v>
      </c>
      <c r="J12" s="140">
        <f t="shared" si="0"/>
        <v>0</v>
      </c>
      <c r="K12" s="63" t="s">
        <v>198</v>
      </c>
      <c r="L12" s="64">
        <v>288</v>
      </c>
      <c r="M12" s="31"/>
      <c r="N12" s="300" t="s">
        <v>372</v>
      </c>
      <c r="O12" s="31" t="s">
        <v>560</v>
      </c>
      <c r="P12" s="31">
        <f t="shared" si="1"/>
        <v>0</v>
      </c>
      <c r="Q12" s="31" t="s">
        <v>33</v>
      </c>
      <c r="R12" s="168"/>
      <c r="S12" s="150">
        <v>3.25</v>
      </c>
      <c r="T12" s="135">
        <f t="shared" si="2"/>
        <v>0</v>
      </c>
      <c r="U12"/>
      <c r="V12" s="23">
        <v>10.001</v>
      </c>
      <c r="W12" s="23">
        <f>+H14/B14*V12</f>
        <v>0</v>
      </c>
      <c r="X12" s="23"/>
      <c r="Y12" s="29">
        <v>2.271</v>
      </c>
      <c r="Z12" s="24" t="e">
        <f>+#REF!/#REF!*Y12</f>
        <v>#REF!</v>
      </c>
      <c r="AA12" s="26"/>
    </row>
    <row r="13" spans="1:27" s="1" customFormat="1" ht="12.75" customHeight="1">
      <c r="A13" s="63" t="s">
        <v>658</v>
      </c>
      <c r="B13" s="64">
        <v>6</v>
      </c>
      <c r="C13" s="138"/>
      <c r="D13" s="299" t="s">
        <v>254</v>
      </c>
      <c r="E13" s="239"/>
      <c r="F13" s="236"/>
      <c r="G13" s="138"/>
      <c r="H13" s="168"/>
      <c r="I13" s="169">
        <v>100</v>
      </c>
      <c r="J13" s="140">
        <f t="shared" si="0"/>
        <v>0</v>
      </c>
      <c r="K13" s="63" t="s">
        <v>465</v>
      </c>
      <c r="L13" s="64">
        <v>144</v>
      </c>
      <c r="M13" s="31"/>
      <c r="N13" s="300" t="s">
        <v>466</v>
      </c>
      <c r="O13" s="31" t="s">
        <v>578</v>
      </c>
      <c r="P13" s="31">
        <f t="shared" si="1"/>
        <v>0</v>
      </c>
      <c r="Q13" s="31" t="s">
        <v>33</v>
      </c>
      <c r="R13" s="168"/>
      <c r="S13" s="222">
        <v>3.68</v>
      </c>
      <c r="T13" s="135">
        <f t="shared" si="2"/>
        <v>0</v>
      </c>
      <c r="U13"/>
      <c r="V13" s="23">
        <v>13.860999999999999</v>
      </c>
      <c r="W13" s="23">
        <f>+H15/B15*V13</f>
        <v>0</v>
      </c>
      <c r="X13" s="23"/>
      <c r="Y13" s="29">
        <v>2.271</v>
      </c>
      <c r="Z13" s="24">
        <f>+R10/L10*Y13</f>
        <v>0</v>
      </c>
      <c r="AA13" s="26"/>
    </row>
    <row r="14" spans="1:27" s="1" customFormat="1" ht="12.75" customHeight="1" thickBot="1">
      <c r="A14" s="63" t="s">
        <v>659</v>
      </c>
      <c r="B14" s="64">
        <v>6</v>
      </c>
      <c r="C14" s="138"/>
      <c r="D14" s="299" t="s">
        <v>254</v>
      </c>
      <c r="E14" s="239"/>
      <c r="F14" s="236"/>
      <c r="G14" s="138"/>
      <c r="H14" s="168"/>
      <c r="I14" s="169">
        <v>110</v>
      </c>
      <c r="J14" s="140">
        <f t="shared" si="0"/>
        <v>0</v>
      </c>
      <c r="K14" s="63" t="s">
        <v>474</v>
      </c>
      <c r="L14" s="64">
        <v>48</v>
      </c>
      <c r="M14" s="31"/>
      <c r="N14" s="306" t="s">
        <v>542</v>
      </c>
      <c r="O14" s="31" t="s">
        <v>562</v>
      </c>
      <c r="P14" s="31">
        <f t="shared" si="1"/>
        <v>0</v>
      </c>
      <c r="Q14" s="31"/>
      <c r="R14" s="168"/>
      <c r="S14" s="222">
        <v>5</v>
      </c>
      <c r="T14" s="135">
        <f t="shared" si="2"/>
        <v>0</v>
      </c>
      <c r="U14"/>
      <c r="V14" s="23">
        <v>2.6109999999999998</v>
      </c>
      <c r="W14" s="23" t="e">
        <f>+#REF!/#REF!*V14</f>
        <v>#REF!</v>
      </c>
      <c r="X14" s="23"/>
      <c r="Y14" s="29">
        <v>2.271</v>
      </c>
      <c r="Z14" s="24">
        <f>+R11/144*Y14</f>
        <v>0</v>
      </c>
      <c r="AA14" s="26"/>
    </row>
    <row r="15" spans="1:27" ht="12.75" customHeight="1">
      <c r="A15" s="63" t="s">
        <v>208</v>
      </c>
      <c r="B15" s="64">
        <v>1</v>
      </c>
      <c r="C15" s="138"/>
      <c r="D15" s="299" t="s">
        <v>254</v>
      </c>
      <c r="E15" s="253">
        <v>4.25</v>
      </c>
      <c r="F15" s="236">
        <f>(H15/B15)*E15</f>
        <v>0</v>
      </c>
      <c r="G15" s="138"/>
      <c r="H15" s="168"/>
      <c r="I15" s="169">
        <v>125</v>
      </c>
      <c r="J15" s="140">
        <f t="shared" si="0"/>
        <v>0</v>
      </c>
      <c r="K15" s="63" t="s">
        <v>16</v>
      </c>
      <c r="L15" s="64">
        <v>20</v>
      </c>
      <c r="M15" s="31"/>
      <c r="N15" s="300" t="s">
        <v>374</v>
      </c>
      <c r="O15" s="31" t="s">
        <v>745</v>
      </c>
      <c r="P15" s="31">
        <f t="shared" si="1"/>
        <v>0</v>
      </c>
      <c r="Q15" s="31" t="s">
        <v>33</v>
      </c>
      <c r="R15" s="168"/>
      <c r="S15" s="150">
        <v>5.75</v>
      </c>
      <c r="T15" s="135">
        <f t="shared" si="2"/>
        <v>0</v>
      </c>
      <c r="V15" s="23">
        <v>5.001</v>
      </c>
      <c r="W15" s="23">
        <f>+H21/B21*V15</f>
        <v>0</v>
      </c>
      <c r="X15" s="23"/>
      <c r="Y15" s="29">
        <v>4.601</v>
      </c>
      <c r="Z15" s="24">
        <f>+R12/24*Y15</f>
        <v>0</v>
      </c>
      <c r="AA15" s="26"/>
    </row>
    <row r="16" spans="1:27" ht="12.75" customHeight="1">
      <c r="A16" s="63" t="s">
        <v>236</v>
      </c>
      <c r="B16" s="64">
        <v>4</v>
      </c>
      <c r="C16" s="138"/>
      <c r="D16" s="299" t="s">
        <v>254</v>
      </c>
      <c r="E16" s="253">
        <v>5</v>
      </c>
      <c r="F16" s="236">
        <f>(H16/B16)*E16</f>
        <v>0</v>
      </c>
      <c r="G16" s="138"/>
      <c r="H16" s="168"/>
      <c r="I16" s="169">
        <v>130</v>
      </c>
      <c r="J16" s="140">
        <f t="shared" si="0"/>
        <v>0</v>
      </c>
      <c r="K16" s="63" t="s">
        <v>0</v>
      </c>
      <c r="L16" s="64">
        <v>100</v>
      </c>
      <c r="M16" s="36"/>
      <c r="N16" s="300" t="s">
        <v>317</v>
      </c>
      <c r="O16" s="31" t="s">
        <v>573</v>
      </c>
      <c r="P16" s="31">
        <f t="shared" si="1"/>
        <v>0</v>
      </c>
      <c r="Q16" s="138" t="s">
        <v>33</v>
      </c>
      <c r="R16" s="168"/>
      <c r="S16" s="150">
        <v>10.5</v>
      </c>
      <c r="T16" s="135">
        <f t="shared" si="2"/>
        <v>0</v>
      </c>
      <c r="V16" s="23">
        <v>34.091</v>
      </c>
      <c r="W16" s="23" t="e">
        <f>+H25/B25*V16</f>
        <v>#DIV/0!</v>
      </c>
      <c r="X16" s="23"/>
      <c r="Y16" s="29">
        <v>4.541</v>
      </c>
      <c r="Z16" s="24" t="e">
        <f>+#REF!/#REF!*Y16</f>
        <v>#REF!</v>
      </c>
      <c r="AA16" s="26"/>
    </row>
    <row r="17" spans="1:27" ht="12.75" customHeight="1">
      <c r="A17" s="63" t="s">
        <v>660</v>
      </c>
      <c r="B17" s="64">
        <v>4</v>
      </c>
      <c r="C17" s="31"/>
      <c r="D17" s="299" t="s">
        <v>254</v>
      </c>
      <c r="E17" s="240"/>
      <c r="F17" s="236"/>
      <c r="G17" s="31"/>
      <c r="H17" s="168"/>
      <c r="I17" s="169">
        <v>150</v>
      </c>
      <c r="J17" s="140">
        <f t="shared" si="0"/>
        <v>0</v>
      </c>
      <c r="K17" s="63" t="s">
        <v>205</v>
      </c>
      <c r="L17" s="64">
        <v>100</v>
      </c>
      <c r="M17" s="31"/>
      <c r="N17" s="300" t="s">
        <v>697</v>
      </c>
      <c r="O17" s="31" t="s">
        <v>579</v>
      </c>
      <c r="P17" s="31">
        <f t="shared" si="1"/>
        <v>0</v>
      </c>
      <c r="Q17" s="31"/>
      <c r="R17" s="168"/>
      <c r="S17" s="150">
        <v>1</v>
      </c>
      <c r="T17" s="135">
        <f t="shared" si="2"/>
        <v>0</v>
      </c>
      <c r="V17" s="23">
        <v>7.501</v>
      </c>
      <c r="W17" s="23" t="e">
        <f>+#REF!/#REF!*V17</f>
        <v>#REF!</v>
      </c>
      <c r="X17" s="23"/>
      <c r="Y17" s="29">
        <v>4.541</v>
      </c>
      <c r="Z17" s="24">
        <f>+R8/L8*Y17</f>
        <v>0</v>
      </c>
      <c r="AA17" s="26"/>
    </row>
    <row r="18" spans="1:27" ht="12.75" customHeight="1">
      <c r="A18" s="63" t="s">
        <v>737</v>
      </c>
      <c r="B18" s="64">
        <v>2</v>
      </c>
      <c r="C18" s="138"/>
      <c r="D18" s="299" t="s">
        <v>254</v>
      </c>
      <c r="E18" s="253">
        <v>12.75</v>
      </c>
      <c r="F18" s="236">
        <f>(H18/B18)*E18</f>
        <v>0</v>
      </c>
      <c r="G18" s="64"/>
      <c r="H18" s="168"/>
      <c r="I18" s="150">
        <v>165</v>
      </c>
      <c r="J18" s="140">
        <f t="shared" si="0"/>
        <v>0</v>
      </c>
      <c r="K18" s="40" t="s">
        <v>184</v>
      </c>
      <c r="L18" s="40"/>
      <c r="M18" s="40"/>
      <c r="N18" s="40"/>
      <c r="O18" s="40"/>
      <c r="P18" s="40"/>
      <c r="Q18" s="40"/>
      <c r="R18" s="68"/>
      <c r="S18" s="68"/>
      <c r="T18" s="68"/>
      <c r="V18" s="23">
        <v>20.001</v>
      </c>
      <c r="W18" s="23" t="e">
        <f>+#REF!/#REF!*V18</f>
        <v>#REF!</v>
      </c>
      <c r="X18" s="23"/>
      <c r="Y18" s="29">
        <v>4.541</v>
      </c>
      <c r="Z18" s="24" t="e">
        <f>+#REF!/144*Y18</f>
        <v>#REF!</v>
      </c>
      <c r="AA18" s="26"/>
    </row>
    <row r="19" spans="1:27" ht="12.75" customHeight="1">
      <c r="A19" s="63" t="s">
        <v>53</v>
      </c>
      <c r="B19" s="64">
        <v>4</v>
      </c>
      <c r="C19" s="31"/>
      <c r="D19" s="299" t="s">
        <v>254</v>
      </c>
      <c r="E19" s="240" t="s">
        <v>559</v>
      </c>
      <c r="F19" s="236">
        <f>(H19/B19)*E19</f>
        <v>0</v>
      </c>
      <c r="G19" s="31" t="s">
        <v>33</v>
      </c>
      <c r="H19" s="168"/>
      <c r="I19" s="170">
        <v>177.5</v>
      </c>
      <c r="J19" s="140">
        <f t="shared" si="0"/>
        <v>0</v>
      </c>
      <c r="K19" s="63" t="s">
        <v>155</v>
      </c>
      <c r="L19" s="64">
        <v>288</v>
      </c>
      <c r="M19" s="165"/>
      <c r="N19" s="300" t="s">
        <v>310</v>
      </c>
      <c r="O19" s="31" t="s">
        <v>560</v>
      </c>
      <c r="P19" s="31">
        <f aca="true" t="shared" si="4" ref="P19:P35">(R19/L19)*O19</f>
        <v>0</v>
      </c>
      <c r="Q19" s="164" t="s">
        <v>34</v>
      </c>
      <c r="R19" s="168"/>
      <c r="S19" s="150">
        <v>2.3</v>
      </c>
      <c r="T19" s="135">
        <f aca="true" t="shared" si="5" ref="T19:T36">+R19*S19</f>
        <v>0</v>
      </c>
      <c r="V19" s="23">
        <v>30.001</v>
      </c>
      <c r="W19" s="23" t="e">
        <f>+H35/#REF!*V19</f>
        <v>#REF!</v>
      </c>
      <c r="X19" s="23"/>
      <c r="Y19" s="29">
        <v>6.811</v>
      </c>
      <c r="Z19" s="24" t="e">
        <f>+#REF!/144*Y19</f>
        <v>#REF!</v>
      </c>
      <c r="AA19" s="26"/>
    </row>
    <row r="20" spans="1:27" ht="12.75" customHeight="1">
      <c r="A20" s="63" t="s">
        <v>209</v>
      </c>
      <c r="B20" s="64">
        <v>2</v>
      </c>
      <c r="C20" s="138"/>
      <c r="D20" s="299" t="s">
        <v>254</v>
      </c>
      <c r="E20" s="253">
        <v>7.25</v>
      </c>
      <c r="F20" s="236">
        <f>(H20/B20)*E20</f>
        <v>0</v>
      </c>
      <c r="G20" s="138" t="s">
        <v>33</v>
      </c>
      <c r="H20" s="168"/>
      <c r="I20" s="169">
        <v>200</v>
      </c>
      <c r="J20" s="140">
        <f t="shared" si="0"/>
        <v>0</v>
      </c>
      <c r="K20" s="63" t="s">
        <v>130</v>
      </c>
      <c r="L20" s="64">
        <v>144</v>
      </c>
      <c r="M20" s="36"/>
      <c r="N20" s="300" t="s">
        <v>353</v>
      </c>
      <c r="O20" s="31" t="s">
        <v>573</v>
      </c>
      <c r="P20" s="31">
        <f t="shared" si="4"/>
        <v>0</v>
      </c>
      <c r="Q20" s="166" t="s">
        <v>33</v>
      </c>
      <c r="R20" s="168"/>
      <c r="S20" s="150">
        <v>4.2</v>
      </c>
      <c r="T20" s="135">
        <f t="shared" si="5"/>
        <v>0</v>
      </c>
      <c r="V20" s="23"/>
      <c r="W20" s="23"/>
      <c r="X20" s="23"/>
      <c r="Y20" s="29">
        <v>2.2809999999999997</v>
      </c>
      <c r="Z20" s="24">
        <f>+H78*Y20</f>
        <v>0</v>
      </c>
      <c r="AA20" s="26"/>
    </row>
    <row r="21" spans="1:27" ht="12.75" customHeight="1">
      <c r="A21" s="63" t="s">
        <v>661</v>
      </c>
      <c r="B21" s="64">
        <v>2</v>
      </c>
      <c r="C21" s="138"/>
      <c r="D21" s="299" t="s">
        <v>254</v>
      </c>
      <c r="E21" s="138"/>
      <c r="F21" s="31"/>
      <c r="G21" s="219"/>
      <c r="H21" s="168"/>
      <c r="I21" s="169">
        <v>227.85</v>
      </c>
      <c r="J21" s="140">
        <f t="shared" si="0"/>
        <v>0</v>
      </c>
      <c r="K21" s="63" t="s">
        <v>666</v>
      </c>
      <c r="L21" s="64">
        <v>96</v>
      </c>
      <c r="M21" s="36"/>
      <c r="N21" s="304" t="s">
        <v>548</v>
      </c>
      <c r="O21" s="31" t="s">
        <v>582</v>
      </c>
      <c r="P21" s="31">
        <f t="shared" si="4"/>
        <v>0</v>
      </c>
      <c r="Q21" s="166"/>
      <c r="R21" s="168"/>
      <c r="S21" s="150">
        <v>5.5</v>
      </c>
      <c r="T21" s="135">
        <f t="shared" si="5"/>
        <v>0</v>
      </c>
      <c r="V21" s="23">
        <v>18.181</v>
      </c>
      <c r="W21" s="23">
        <f>+H37/288*V21</f>
        <v>0</v>
      </c>
      <c r="X21" s="23"/>
      <c r="Y21" s="29">
        <v>9.091</v>
      </c>
      <c r="Z21" s="24" t="e">
        <f>+#REF!/100*Y21</f>
        <v>#REF!</v>
      </c>
      <c r="AA21" s="26"/>
    </row>
    <row r="22" spans="1:27" ht="12.75" customHeight="1">
      <c r="A22" s="63" t="s">
        <v>633</v>
      </c>
      <c r="B22" s="64">
        <v>1</v>
      </c>
      <c r="C22" s="233"/>
      <c r="D22" s="299" t="s">
        <v>254</v>
      </c>
      <c r="E22" s="239">
        <v>11</v>
      </c>
      <c r="F22" s="236">
        <f>(H22/B22)*E22</f>
        <v>0</v>
      </c>
      <c r="G22" s="233"/>
      <c r="H22" s="168"/>
      <c r="I22" s="150">
        <v>288.75</v>
      </c>
      <c r="J22" s="140">
        <f t="shared" si="0"/>
        <v>0</v>
      </c>
      <c r="K22" s="63" t="s">
        <v>15</v>
      </c>
      <c r="L22" s="64">
        <v>96</v>
      </c>
      <c r="M22" s="31"/>
      <c r="N22" s="300" t="s">
        <v>294</v>
      </c>
      <c r="O22" s="31" t="s">
        <v>570</v>
      </c>
      <c r="P22" s="31">
        <f t="shared" si="4"/>
        <v>0</v>
      </c>
      <c r="Q22" s="164" t="s">
        <v>33</v>
      </c>
      <c r="R22" s="168"/>
      <c r="S22" s="151">
        <v>5.5</v>
      </c>
      <c r="T22" s="135">
        <f t="shared" si="5"/>
        <v>0</v>
      </c>
      <c r="V22" s="23">
        <v>11.360999999999999</v>
      </c>
      <c r="W22" s="23">
        <f>+H38/144*V22</f>
        <v>0</v>
      </c>
      <c r="X22" s="23"/>
      <c r="Y22" s="29"/>
      <c r="Z22" s="24"/>
      <c r="AA22" s="26"/>
    </row>
    <row r="23" spans="1:27" ht="12.75" customHeight="1">
      <c r="A23" s="63" t="s">
        <v>662</v>
      </c>
      <c r="B23" s="64">
        <v>1</v>
      </c>
      <c r="C23" s="138"/>
      <c r="D23" s="299" t="s">
        <v>254</v>
      </c>
      <c r="E23" s="239"/>
      <c r="F23" s="236"/>
      <c r="G23" s="138"/>
      <c r="H23" s="168"/>
      <c r="I23" s="169">
        <v>300</v>
      </c>
      <c r="J23" s="140">
        <f>+H23*I23</f>
        <v>0</v>
      </c>
      <c r="K23" s="63" t="s">
        <v>146</v>
      </c>
      <c r="L23" s="64">
        <v>72</v>
      </c>
      <c r="M23" s="31"/>
      <c r="N23" s="300" t="s">
        <v>329</v>
      </c>
      <c r="O23" s="31" t="s">
        <v>573</v>
      </c>
      <c r="P23" s="31">
        <f t="shared" si="4"/>
        <v>0</v>
      </c>
      <c r="Q23" s="164" t="s">
        <v>32</v>
      </c>
      <c r="R23" s="168"/>
      <c r="S23" s="151">
        <v>6</v>
      </c>
      <c r="T23" s="135">
        <f t="shared" si="5"/>
        <v>0</v>
      </c>
      <c r="V23" s="23">
        <v>15.901</v>
      </c>
      <c r="W23" s="23">
        <f>+H39/144*V23</f>
        <v>0</v>
      </c>
      <c r="X23" s="23"/>
      <c r="Y23" s="29">
        <v>9.091</v>
      </c>
      <c r="Z23" s="24" t="e">
        <f>+#REF!/B65*Y23</f>
        <v>#REF!</v>
      </c>
      <c r="AA23" s="26"/>
    </row>
    <row r="24" spans="1:27" ht="12.75" customHeight="1">
      <c r="A24" s="63" t="s">
        <v>64</v>
      </c>
      <c r="B24" s="64">
        <v>2</v>
      </c>
      <c r="C24" s="31"/>
      <c r="D24" s="299" t="s">
        <v>254</v>
      </c>
      <c r="E24" s="313">
        <v>10.25</v>
      </c>
      <c r="F24" s="236">
        <f>(H24/B24)*E24</f>
        <v>0</v>
      </c>
      <c r="G24" s="31" t="s">
        <v>34</v>
      </c>
      <c r="H24" s="168"/>
      <c r="I24" s="170">
        <v>320</v>
      </c>
      <c r="J24" s="140">
        <f>+H24*I24</f>
        <v>0</v>
      </c>
      <c r="K24" s="63" t="s">
        <v>140</v>
      </c>
      <c r="L24" s="64">
        <v>72</v>
      </c>
      <c r="M24" s="31"/>
      <c r="N24" s="300" t="s">
        <v>312</v>
      </c>
      <c r="O24" s="31" t="s">
        <v>573</v>
      </c>
      <c r="P24" s="31">
        <f t="shared" si="4"/>
        <v>0</v>
      </c>
      <c r="Q24" s="31" t="s">
        <v>32</v>
      </c>
      <c r="R24" s="168"/>
      <c r="S24" s="151">
        <v>6</v>
      </c>
      <c r="T24" s="135">
        <f t="shared" si="5"/>
        <v>0</v>
      </c>
      <c r="V24" s="23">
        <v>15.901</v>
      </c>
      <c r="W24" s="23">
        <f>+H40/144*V24</f>
        <v>0</v>
      </c>
      <c r="X24" s="23"/>
      <c r="Y24" s="29">
        <v>9.091</v>
      </c>
      <c r="Z24" s="24">
        <f>+R21/B66*Y24</f>
        <v>0</v>
      </c>
      <c r="AA24" s="26"/>
    </row>
    <row r="25" spans="1:27" ht="12.75" customHeight="1">
      <c r="A25" s="266"/>
      <c r="B25" s="64"/>
      <c r="C25" s="31"/>
      <c r="D25" s="31"/>
      <c r="E25" s="240"/>
      <c r="F25" s="236"/>
      <c r="G25" s="31"/>
      <c r="H25" s="168"/>
      <c r="I25" s="169"/>
      <c r="J25" s="140">
        <f>+H25*I25</f>
        <v>0</v>
      </c>
      <c r="K25" s="63" t="s">
        <v>141</v>
      </c>
      <c r="L25" s="64">
        <v>72</v>
      </c>
      <c r="M25" s="31"/>
      <c r="N25" s="300" t="s">
        <v>264</v>
      </c>
      <c r="O25" s="31" t="s">
        <v>573</v>
      </c>
      <c r="P25" s="31">
        <f t="shared" si="4"/>
        <v>0</v>
      </c>
      <c r="Q25" s="31" t="s">
        <v>32</v>
      </c>
      <c r="R25" s="168"/>
      <c r="S25" s="151">
        <v>6</v>
      </c>
      <c r="T25" s="135">
        <f t="shared" si="5"/>
        <v>0</v>
      </c>
      <c r="V25" s="23">
        <v>15.901</v>
      </c>
      <c r="W25" s="23" t="e">
        <f>+#REF!/144*V25</f>
        <v>#REF!</v>
      </c>
      <c r="X25" s="23"/>
      <c r="Y25" s="29">
        <v>9.091</v>
      </c>
      <c r="Z25" s="24">
        <f>+R22/B67*Y25</f>
        <v>0</v>
      </c>
      <c r="AA25" s="26"/>
    </row>
    <row r="26" spans="1:27" ht="12.75" customHeight="1">
      <c r="A26" s="63"/>
      <c r="B26" s="64"/>
      <c r="C26" s="138"/>
      <c r="D26" s="138"/>
      <c r="E26" s="239"/>
      <c r="F26" s="236"/>
      <c r="G26" s="138"/>
      <c r="H26" s="168"/>
      <c r="I26" s="169"/>
      <c r="J26" s="140">
        <f>+H26*I26</f>
        <v>0</v>
      </c>
      <c r="K26" s="63" t="s">
        <v>663</v>
      </c>
      <c r="L26" s="64">
        <v>48</v>
      </c>
      <c r="M26" s="31"/>
      <c r="N26" s="304" t="s">
        <v>549</v>
      </c>
      <c r="O26" s="254" t="s">
        <v>608</v>
      </c>
      <c r="P26" s="31">
        <f t="shared" si="4"/>
        <v>0</v>
      </c>
      <c r="Q26" s="31"/>
      <c r="R26" s="168"/>
      <c r="S26" s="150">
        <v>7.5</v>
      </c>
      <c r="T26" s="135">
        <f t="shared" si="5"/>
        <v>0</v>
      </c>
      <c r="V26" s="23">
        <v>15.901</v>
      </c>
      <c r="W26" s="23">
        <f>+H42/72*V26</f>
        <v>0</v>
      </c>
      <c r="X26" s="23"/>
      <c r="Y26" s="29"/>
      <c r="Z26" s="24"/>
      <c r="AA26" s="26"/>
    </row>
    <row r="27" spans="1:27" ht="12.75" customHeight="1">
      <c r="A27" s="221"/>
      <c r="B27" s="64"/>
      <c r="C27" s="138"/>
      <c r="D27" s="138"/>
      <c r="E27" s="253"/>
      <c r="F27" s="236"/>
      <c r="G27" s="138"/>
      <c r="H27" s="168"/>
      <c r="I27" s="169"/>
      <c r="J27" s="140">
        <f>+H27*I27</f>
        <v>0</v>
      </c>
      <c r="K27" s="63" t="s">
        <v>664</v>
      </c>
      <c r="L27" s="64">
        <v>72</v>
      </c>
      <c r="M27" s="31"/>
      <c r="N27" s="304" t="s">
        <v>551</v>
      </c>
      <c r="O27" s="254" t="s">
        <v>609</v>
      </c>
      <c r="P27" s="31">
        <f t="shared" si="4"/>
        <v>0</v>
      </c>
      <c r="Q27" s="31"/>
      <c r="R27" s="168"/>
      <c r="S27" s="150">
        <v>7.5</v>
      </c>
      <c r="T27" s="135">
        <f t="shared" si="5"/>
        <v>0</v>
      </c>
      <c r="V27" s="23">
        <v>31.811</v>
      </c>
      <c r="W27" s="23">
        <f>+H43/72*V27</f>
        <v>0</v>
      </c>
      <c r="X27" s="23"/>
      <c r="Y27" s="29">
        <v>5.001</v>
      </c>
      <c r="Z27" s="24">
        <f>+R24/288*Y27</f>
        <v>0</v>
      </c>
      <c r="AA27" s="26"/>
    </row>
    <row r="28" spans="1:27" ht="12.75" customHeight="1">
      <c r="A28" s="40" t="s">
        <v>142</v>
      </c>
      <c r="B28" s="40"/>
      <c r="C28" s="40"/>
      <c r="D28" s="40"/>
      <c r="E28" s="40"/>
      <c r="F28" s="40"/>
      <c r="G28" s="40"/>
      <c r="H28" s="40"/>
      <c r="I28" s="40"/>
      <c r="J28" s="40"/>
      <c r="K28" s="63" t="s">
        <v>665</v>
      </c>
      <c r="L28" s="64">
        <v>48</v>
      </c>
      <c r="M28" s="31"/>
      <c r="N28" s="304" t="s">
        <v>550</v>
      </c>
      <c r="O28" s="31" t="s">
        <v>557</v>
      </c>
      <c r="P28" s="31">
        <f t="shared" si="4"/>
        <v>0</v>
      </c>
      <c r="Q28" s="31"/>
      <c r="R28" s="168"/>
      <c r="S28" s="150">
        <v>7.5</v>
      </c>
      <c r="T28" s="135">
        <f t="shared" si="5"/>
        <v>0</v>
      </c>
      <c r="V28" s="23">
        <v>15.901</v>
      </c>
      <c r="W28" s="23">
        <f>+H44/144*V28</f>
        <v>0</v>
      </c>
      <c r="X28" s="23"/>
      <c r="Y28" s="29">
        <v>9.091</v>
      </c>
      <c r="Z28" s="24">
        <f>+R25/144*Y28</f>
        <v>0</v>
      </c>
      <c r="AA28" s="26"/>
    </row>
    <row r="29" spans="1:27" ht="12.75" customHeight="1">
      <c r="A29" s="139" t="s">
        <v>210</v>
      </c>
      <c r="B29" s="64">
        <v>1</v>
      </c>
      <c r="C29" s="31"/>
      <c r="D29" s="300" t="s">
        <v>721</v>
      </c>
      <c r="E29" s="31" t="s">
        <v>565</v>
      </c>
      <c r="F29" s="236">
        <f>(H29/B29)*E29</f>
        <v>0</v>
      </c>
      <c r="G29" s="31"/>
      <c r="H29" s="168"/>
      <c r="I29" s="150">
        <v>250</v>
      </c>
      <c r="J29" s="135">
        <f>+H29*I29</f>
        <v>0</v>
      </c>
      <c r="K29" s="63" t="s">
        <v>95</v>
      </c>
      <c r="L29" s="64">
        <v>72</v>
      </c>
      <c r="M29" s="36"/>
      <c r="N29" s="300" t="s">
        <v>388</v>
      </c>
      <c r="O29" s="254" t="s">
        <v>611</v>
      </c>
      <c r="P29" s="31">
        <f t="shared" si="4"/>
        <v>0</v>
      </c>
      <c r="Q29" s="36" t="s">
        <v>32</v>
      </c>
      <c r="R29" s="168"/>
      <c r="S29" s="151">
        <v>9</v>
      </c>
      <c r="T29" s="135">
        <f t="shared" si="5"/>
        <v>0</v>
      </c>
      <c r="V29" s="23">
        <v>15.901</v>
      </c>
      <c r="W29" s="23">
        <f>+H45/144*V29</f>
        <v>0</v>
      </c>
      <c r="X29" s="23"/>
      <c r="Y29" s="29">
        <v>7.501</v>
      </c>
      <c r="Z29" s="24">
        <f>+R26/72*Y29</f>
        <v>0</v>
      </c>
      <c r="AA29" s="26"/>
    </row>
    <row r="30" spans="1:27" ht="12.75" customHeight="1">
      <c r="A30" s="63" t="s">
        <v>689</v>
      </c>
      <c r="B30" s="64">
        <v>1</v>
      </c>
      <c r="C30" s="31"/>
      <c r="D30" s="300" t="s">
        <v>721</v>
      </c>
      <c r="E30" s="31" t="s">
        <v>565</v>
      </c>
      <c r="F30" s="236">
        <f>(H30/B30)*E30</f>
        <v>0</v>
      </c>
      <c r="G30" s="31"/>
      <c r="H30" s="168"/>
      <c r="I30" s="150">
        <v>350</v>
      </c>
      <c r="J30" s="135">
        <f>+H30*I30</f>
        <v>0</v>
      </c>
      <c r="K30" s="63" t="s">
        <v>73</v>
      </c>
      <c r="L30" s="64">
        <v>36</v>
      </c>
      <c r="M30" s="31"/>
      <c r="N30" s="300" t="s">
        <v>391</v>
      </c>
      <c r="O30" s="254" t="s">
        <v>612</v>
      </c>
      <c r="P30" s="31">
        <f t="shared" si="4"/>
        <v>0</v>
      </c>
      <c r="Q30" s="164" t="s">
        <v>32</v>
      </c>
      <c r="R30" s="168"/>
      <c r="S30" s="167">
        <v>11.5</v>
      </c>
      <c r="T30" s="135">
        <f t="shared" si="5"/>
        <v>0</v>
      </c>
      <c r="V30" s="23">
        <v>15.901</v>
      </c>
      <c r="W30" s="23">
        <f>+H46/96*V30</f>
        <v>0</v>
      </c>
      <c r="X30" s="23"/>
      <c r="Y30" s="29">
        <v>9.540999999999999</v>
      </c>
      <c r="Z30" s="24">
        <f>+R27/36*Y30</f>
        <v>0</v>
      </c>
      <c r="AA30" s="26"/>
    </row>
    <row r="31" spans="1:27" ht="12.75" customHeight="1">
      <c r="A31" s="65" t="s">
        <v>224</v>
      </c>
      <c r="B31" s="64">
        <v>1</v>
      </c>
      <c r="C31" s="31"/>
      <c r="D31" s="300" t="s">
        <v>721</v>
      </c>
      <c r="E31" s="254" t="s">
        <v>605</v>
      </c>
      <c r="F31" s="236">
        <f>(H31/B31)*E31</f>
        <v>0</v>
      </c>
      <c r="G31" s="31"/>
      <c r="H31" s="168"/>
      <c r="I31" s="150">
        <v>350</v>
      </c>
      <c r="J31" s="135">
        <f>+H31*I31</f>
        <v>0</v>
      </c>
      <c r="K31" s="63" t="s">
        <v>165</v>
      </c>
      <c r="L31" s="64">
        <v>24</v>
      </c>
      <c r="M31" s="31"/>
      <c r="N31" s="300" t="s">
        <v>386</v>
      </c>
      <c r="O31" s="31" t="s">
        <v>556</v>
      </c>
      <c r="P31" s="31">
        <f t="shared" si="4"/>
        <v>0</v>
      </c>
      <c r="Q31" s="164" t="s">
        <v>32</v>
      </c>
      <c r="R31" s="168"/>
      <c r="S31" s="151">
        <v>16</v>
      </c>
      <c r="T31" s="135">
        <f t="shared" si="5"/>
        <v>0</v>
      </c>
      <c r="V31" s="23">
        <v>15.901</v>
      </c>
      <c r="W31" s="23">
        <f>+H47/96*V31</f>
        <v>0</v>
      </c>
      <c r="X31" s="23"/>
      <c r="Y31" s="29"/>
      <c r="Z31" s="24"/>
      <c r="AA31" s="26"/>
    </row>
    <row r="32" spans="1:27" ht="12.75" customHeight="1">
      <c r="A32" s="65" t="s">
        <v>211</v>
      </c>
      <c r="B32" s="64">
        <v>1</v>
      </c>
      <c r="C32" s="31"/>
      <c r="D32" s="300" t="s">
        <v>721</v>
      </c>
      <c r="E32" s="31" t="s">
        <v>566</v>
      </c>
      <c r="F32" s="236">
        <f>(H32/B32)*E32</f>
        <v>0</v>
      </c>
      <c r="G32" s="31" t="s">
        <v>32</v>
      </c>
      <c r="H32" s="168"/>
      <c r="I32" s="171">
        <v>700</v>
      </c>
      <c r="J32" s="135">
        <f>+H32*I32</f>
        <v>0</v>
      </c>
      <c r="K32" s="63" t="s">
        <v>164</v>
      </c>
      <c r="L32" s="64">
        <v>24</v>
      </c>
      <c r="M32" s="31"/>
      <c r="N32" s="300" t="s">
        <v>300</v>
      </c>
      <c r="O32" s="254" t="s">
        <v>610</v>
      </c>
      <c r="P32" s="31">
        <f t="shared" si="4"/>
        <v>0</v>
      </c>
      <c r="Q32" s="164" t="s">
        <v>32</v>
      </c>
      <c r="R32" s="168"/>
      <c r="S32" s="151">
        <v>16</v>
      </c>
      <c r="T32" s="135">
        <f t="shared" si="5"/>
        <v>0</v>
      </c>
      <c r="V32" s="23">
        <v>15.901</v>
      </c>
      <c r="W32" s="23">
        <f>+H48/96*V32</f>
        <v>0</v>
      </c>
      <c r="X32" s="23"/>
      <c r="Y32" s="29">
        <v>17.271</v>
      </c>
      <c r="Z32" s="24">
        <f>+'Wholesale Sheet 2'!H4/'Wholesale Sheet 2'!B4*Y32</f>
        <v>0</v>
      </c>
      <c r="AA32" s="26"/>
    </row>
    <row r="33" spans="1:27" ht="12.75" customHeight="1">
      <c r="A33" s="40" t="s">
        <v>123</v>
      </c>
      <c r="B33" s="40"/>
      <c r="C33" s="40"/>
      <c r="D33" s="40"/>
      <c r="E33" s="40"/>
      <c r="F33" s="40"/>
      <c r="G33" s="40"/>
      <c r="H33" s="40"/>
      <c r="I33" s="40"/>
      <c r="J33" s="40"/>
      <c r="K33" s="63" t="s">
        <v>41</v>
      </c>
      <c r="L33" s="64">
        <v>24</v>
      </c>
      <c r="M33" s="31"/>
      <c r="N33" s="300" t="s">
        <v>292</v>
      </c>
      <c r="O33" s="31" t="s">
        <v>556</v>
      </c>
      <c r="P33" s="31">
        <f t="shared" si="4"/>
        <v>0</v>
      </c>
      <c r="Q33" s="164" t="s">
        <v>33</v>
      </c>
      <c r="R33" s="168"/>
      <c r="S33" s="150">
        <v>16.8</v>
      </c>
      <c r="T33" s="135">
        <f t="shared" si="5"/>
        <v>0</v>
      </c>
      <c r="V33" s="23"/>
      <c r="W33" s="23"/>
      <c r="X33" s="23"/>
      <c r="Y33" s="29">
        <v>17.271</v>
      </c>
      <c r="Z33" s="24">
        <f>+'Wholesale Sheet 2'!H5/'Wholesale Sheet 2'!B5*Y33</f>
        <v>0</v>
      </c>
      <c r="AA33" s="26"/>
    </row>
    <row r="34" spans="1:27" ht="12.75" customHeight="1">
      <c r="A34" s="65" t="s">
        <v>479</v>
      </c>
      <c r="B34" s="64">
        <v>300</v>
      </c>
      <c r="C34" s="31"/>
      <c r="D34" s="300" t="s">
        <v>426</v>
      </c>
      <c r="E34" s="31" t="s">
        <v>568</v>
      </c>
      <c r="F34" s="236">
        <f aca="true" t="shared" si="6" ref="F34:F46">(H34/B34)*E34</f>
        <v>0</v>
      </c>
      <c r="G34" s="164" t="s">
        <v>32</v>
      </c>
      <c r="H34" s="168"/>
      <c r="I34" s="171">
        <v>1.65</v>
      </c>
      <c r="J34" s="135">
        <f aca="true" t="shared" si="7" ref="J34:J46">+H34*I34</f>
        <v>0</v>
      </c>
      <c r="K34" s="63" t="s">
        <v>72</v>
      </c>
      <c r="L34" s="64">
        <v>12</v>
      </c>
      <c r="M34" s="31"/>
      <c r="N34" s="300" t="s">
        <v>350</v>
      </c>
      <c r="O34" s="254" t="s">
        <v>614</v>
      </c>
      <c r="P34" s="31">
        <f t="shared" si="4"/>
        <v>0</v>
      </c>
      <c r="Q34" s="164" t="s">
        <v>32</v>
      </c>
      <c r="R34" s="168"/>
      <c r="S34" s="151">
        <v>20</v>
      </c>
      <c r="T34" s="135">
        <f t="shared" si="5"/>
        <v>0</v>
      </c>
      <c r="V34" s="23">
        <v>20.901</v>
      </c>
      <c r="W34" s="23">
        <f>+H50/B42*V34</f>
        <v>0</v>
      </c>
      <c r="X34" s="23"/>
      <c r="Y34" s="29">
        <v>15.221</v>
      </c>
      <c r="Z34" s="24">
        <f>+'Wholesale Sheet 2'!H6/'Wholesale Sheet 2'!B6*Y34</f>
        <v>0</v>
      </c>
      <c r="AA34" s="26"/>
    </row>
    <row r="35" spans="1:27" ht="12.75" customHeight="1">
      <c r="A35" s="65" t="s">
        <v>101</v>
      </c>
      <c r="B35" s="64">
        <v>144</v>
      </c>
      <c r="C35" s="31"/>
      <c r="D35" s="300" t="s">
        <v>438</v>
      </c>
      <c r="E35" s="254" t="s">
        <v>746</v>
      </c>
      <c r="F35" s="236">
        <f t="shared" si="6"/>
        <v>0</v>
      </c>
      <c r="G35" s="164" t="s">
        <v>32</v>
      </c>
      <c r="H35" s="168"/>
      <c r="I35" s="150">
        <v>2.3</v>
      </c>
      <c r="J35" s="135">
        <f t="shared" si="7"/>
        <v>0</v>
      </c>
      <c r="K35" s="63" t="s">
        <v>42</v>
      </c>
      <c r="L35" s="64">
        <v>18</v>
      </c>
      <c r="M35" s="31"/>
      <c r="N35" s="300" t="s">
        <v>313</v>
      </c>
      <c r="O35" s="31" t="s">
        <v>561</v>
      </c>
      <c r="P35" s="31">
        <f t="shared" si="4"/>
        <v>0</v>
      </c>
      <c r="Q35" s="164" t="s">
        <v>33</v>
      </c>
      <c r="R35" s="168"/>
      <c r="S35" s="150">
        <v>22.6</v>
      </c>
      <c r="T35" s="135">
        <f t="shared" si="5"/>
        <v>0</v>
      </c>
      <c r="V35" s="23">
        <v>19.311</v>
      </c>
      <c r="W35" s="23">
        <f>+H51/B43*V35</f>
        <v>0</v>
      </c>
      <c r="X35" s="23"/>
      <c r="Y35" s="29">
        <v>13.631</v>
      </c>
      <c r="Z35" s="24">
        <f>+'Wholesale Sheet 2'!H7/'Wholesale Sheet 2'!B7*Y35</f>
        <v>0</v>
      </c>
      <c r="AA35" s="26"/>
    </row>
    <row r="36" spans="1:27" ht="12.75" customHeight="1">
      <c r="A36" s="65" t="s">
        <v>159</v>
      </c>
      <c r="B36" s="64">
        <v>144</v>
      </c>
      <c r="C36" s="31"/>
      <c r="D36" s="300" t="s">
        <v>432</v>
      </c>
      <c r="E36" s="31" t="s">
        <v>569</v>
      </c>
      <c r="F36" s="236">
        <f t="shared" si="6"/>
        <v>0</v>
      </c>
      <c r="G36" s="164" t="s">
        <v>33</v>
      </c>
      <c r="H36" s="168"/>
      <c r="I36" s="171">
        <v>2.8</v>
      </c>
      <c r="J36" s="135">
        <f t="shared" si="7"/>
        <v>0</v>
      </c>
      <c r="K36" s="63"/>
      <c r="L36" s="64"/>
      <c r="M36" s="165"/>
      <c r="N36" s="165"/>
      <c r="O36" s="31"/>
      <c r="P36" s="31"/>
      <c r="Q36" s="164"/>
      <c r="R36" s="168"/>
      <c r="S36" s="150"/>
      <c r="T36" s="135">
        <f t="shared" si="5"/>
        <v>0</v>
      </c>
      <c r="V36" s="23">
        <v>9.540999999999999</v>
      </c>
      <c r="W36" s="23">
        <f>+H52/B44*V36</f>
        <v>0</v>
      </c>
      <c r="X36" s="23"/>
      <c r="Y36" s="29">
        <v>17.271</v>
      </c>
      <c r="Z36" s="24">
        <f>+'Wholesale Sheet 2'!H8/'Wholesale Sheet 2'!B8*Y36</f>
        <v>0</v>
      </c>
      <c r="AA36" s="26"/>
    </row>
    <row r="37" spans="1:27" ht="12.75" customHeight="1">
      <c r="A37" s="269" t="s">
        <v>690</v>
      </c>
      <c r="B37" s="64">
        <v>72</v>
      </c>
      <c r="C37" s="31"/>
      <c r="D37" s="301" t="s">
        <v>699</v>
      </c>
      <c r="E37" s="31"/>
      <c r="F37" s="236">
        <f t="shared" si="6"/>
        <v>0</v>
      </c>
      <c r="G37" s="164" t="s">
        <v>32</v>
      </c>
      <c r="H37" s="168"/>
      <c r="I37" s="171">
        <v>3.5</v>
      </c>
      <c r="J37" s="135">
        <f t="shared" si="7"/>
        <v>0</v>
      </c>
      <c r="K37" s="40" t="s">
        <v>39</v>
      </c>
      <c r="L37" s="40"/>
      <c r="M37" s="70"/>
      <c r="N37" s="70"/>
      <c r="O37" s="70"/>
      <c r="P37" s="70"/>
      <c r="Q37" s="70"/>
      <c r="R37" s="71"/>
      <c r="S37" s="72"/>
      <c r="T37" s="73"/>
      <c r="V37" s="23">
        <v>10.001</v>
      </c>
      <c r="W37" s="23">
        <f>+H53/B45*V37</f>
        <v>0</v>
      </c>
      <c r="X37" s="23"/>
      <c r="Y37" s="29">
        <v>17.271</v>
      </c>
      <c r="Z37" s="24">
        <f>+'Wholesale Sheet 2'!H9/'Wholesale Sheet 2'!B9*Y37</f>
        <v>0</v>
      </c>
      <c r="AA37" s="26"/>
    </row>
    <row r="38" spans="1:27" ht="12.75" customHeight="1">
      <c r="A38" s="65" t="s">
        <v>98</v>
      </c>
      <c r="B38" s="64">
        <v>144</v>
      </c>
      <c r="C38" s="31"/>
      <c r="D38" s="300" t="s">
        <v>293</v>
      </c>
      <c r="E38" s="254" t="s">
        <v>617</v>
      </c>
      <c r="F38" s="236">
        <f t="shared" si="6"/>
        <v>0</v>
      </c>
      <c r="G38" s="164" t="s">
        <v>32</v>
      </c>
      <c r="H38" s="168"/>
      <c r="I38" s="150">
        <v>3.75</v>
      </c>
      <c r="J38" s="135">
        <f t="shared" si="7"/>
        <v>0</v>
      </c>
      <c r="K38" s="182" t="s">
        <v>129</v>
      </c>
      <c r="L38" s="223">
        <v>480</v>
      </c>
      <c r="M38" s="31"/>
      <c r="N38" s="300" t="s">
        <v>259</v>
      </c>
      <c r="O38" s="31" t="s">
        <v>561</v>
      </c>
      <c r="P38" s="31">
        <f aca="true" t="shared" si="8" ref="P38:P66">(R38/L38)*O38</f>
        <v>0</v>
      </c>
      <c r="Q38" s="31" t="s">
        <v>33</v>
      </c>
      <c r="R38" s="168"/>
      <c r="S38" s="151">
        <v>1.45</v>
      </c>
      <c r="T38" s="137">
        <f aca="true" t="shared" si="9" ref="T38:T69">+R38*S38</f>
        <v>0</v>
      </c>
      <c r="V38" s="23">
        <v>13.631</v>
      </c>
      <c r="W38" s="23">
        <f>+H54/B54*V38</f>
        <v>0</v>
      </c>
      <c r="X38" s="23"/>
      <c r="Y38" s="29">
        <v>12.501</v>
      </c>
      <c r="Z38" s="24">
        <f>+'Wholesale Sheet 2'!H10/'Wholesale Sheet 2'!B10*Y38</f>
        <v>0</v>
      </c>
      <c r="AA38" s="26"/>
    </row>
    <row r="39" spans="1:27" ht="12.75" customHeight="1">
      <c r="A39" s="65" t="s">
        <v>131</v>
      </c>
      <c r="B39" s="64">
        <v>144</v>
      </c>
      <c r="C39" s="31"/>
      <c r="D39" s="300" t="s">
        <v>330</v>
      </c>
      <c r="E39" s="31" t="s">
        <v>561</v>
      </c>
      <c r="F39" s="236">
        <f t="shared" si="6"/>
        <v>0</v>
      </c>
      <c r="G39" s="164" t="s">
        <v>32</v>
      </c>
      <c r="H39" s="168"/>
      <c r="I39" s="150">
        <v>4.5</v>
      </c>
      <c r="J39" s="135">
        <f t="shared" si="7"/>
        <v>0</v>
      </c>
      <c r="K39" s="65" t="s">
        <v>135</v>
      </c>
      <c r="L39" s="64">
        <v>288</v>
      </c>
      <c r="M39" s="31"/>
      <c r="N39" s="300" t="s">
        <v>344</v>
      </c>
      <c r="O39" s="31" t="s">
        <v>575</v>
      </c>
      <c r="P39" s="31">
        <f t="shared" si="8"/>
        <v>0</v>
      </c>
      <c r="Q39" s="31" t="s">
        <v>32</v>
      </c>
      <c r="R39" s="168"/>
      <c r="S39" s="150">
        <v>3.5</v>
      </c>
      <c r="T39" s="137">
        <f t="shared" si="9"/>
        <v>0</v>
      </c>
      <c r="V39" s="23">
        <v>11.360999999999999</v>
      </c>
      <c r="W39" s="23" t="e">
        <f>+#REF!/#REF!*V39</f>
        <v>#REF!</v>
      </c>
      <c r="X39" s="23"/>
      <c r="Y39" s="29">
        <v>14.540999999999999</v>
      </c>
      <c r="Z39" s="24">
        <f>+'Wholesale Sheet 2'!H11/'Wholesale Sheet 2'!B11*Y39</f>
        <v>0</v>
      </c>
      <c r="AA39" s="26"/>
    </row>
    <row r="40" spans="1:27" ht="12.75" customHeight="1">
      <c r="A40" s="139" t="s">
        <v>99</v>
      </c>
      <c r="B40" s="64">
        <v>72</v>
      </c>
      <c r="C40" s="31"/>
      <c r="D40" s="300" t="s">
        <v>351</v>
      </c>
      <c r="E40" s="254" t="s">
        <v>616</v>
      </c>
      <c r="F40" s="236">
        <f t="shared" si="6"/>
        <v>0</v>
      </c>
      <c r="G40" s="164" t="s">
        <v>32</v>
      </c>
      <c r="H40" s="168"/>
      <c r="I40" s="150">
        <v>6.75</v>
      </c>
      <c r="J40" s="135">
        <f t="shared" si="7"/>
        <v>0</v>
      </c>
      <c r="K40" s="65" t="s">
        <v>137</v>
      </c>
      <c r="L40" s="64">
        <v>288</v>
      </c>
      <c r="M40" s="31"/>
      <c r="N40" s="300" t="s">
        <v>437</v>
      </c>
      <c r="O40" s="31" t="s">
        <v>575</v>
      </c>
      <c r="P40" s="31">
        <f t="shared" si="8"/>
        <v>0</v>
      </c>
      <c r="Q40" s="164" t="s">
        <v>32</v>
      </c>
      <c r="R40" s="168"/>
      <c r="S40" s="150">
        <v>3.5</v>
      </c>
      <c r="T40" s="137">
        <f t="shared" si="9"/>
        <v>0</v>
      </c>
      <c r="V40" s="23">
        <v>13.631</v>
      </c>
      <c r="W40" s="23">
        <f>+H55/B55*V40</f>
        <v>0</v>
      </c>
      <c r="X40" s="23"/>
      <c r="Y40" s="29">
        <v>13.181</v>
      </c>
      <c r="Z40" s="24">
        <f>+'Wholesale Sheet 2'!H13/'Wholesale Sheet 2'!B13*Y40</f>
        <v>0</v>
      </c>
      <c r="AA40" s="26"/>
    </row>
    <row r="41" spans="1:27" ht="12.75" customHeight="1">
      <c r="A41" s="65" t="s">
        <v>160</v>
      </c>
      <c r="B41" s="64">
        <v>72</v>
      </c>
      <c r="C41" s="31"/>
      <c r="D41" s="300" t="s">
        <v>285</v>
      </c>
      <c r="E41" s="254" t="s">
        <v>630</v>
      </c>
      <c r="F41" s="236">
        <f t="shared" si="6"/>
        <v>0</v>
      </c>
      <c r="G41" s="31" t="s">
        <v>32</v>
      </c>
      <c r="H41" s="168"/>
      <c r="I41" s="150">
        <v>6.75</v>
      </c>
      <c r="J41" s="135">
        <f t="shared" si="7"/>
        <v>0</v>
      </c>
      <c r="K41" s="65" t="s">
        <v>136</v>
      </c>
      <c r="L41" s="64">
        <v>288</v>
      </c>
      <c r="M41" s="31"/>
      <c r="N41" s="300" t="s">
        <v>431</v>
      </c>
      <c r="O41" s="31" t="s">
        <v>575</v>
      </c>
      <c r="P41" s="31">
        <f t="shared" si="8"/>
        <v>0</v>
      </c>
      <c r="Q41" s="164" t="s">
        <v>32</v>
      </c>
      <c r="R41" s="168"/>
      <c r="S41" s="151">
        <v>3.5</v>
      </c>
      <c r="T41" s="137">
        <f t="shared" si="9"/>
        <v>0</v>
      </c>
      <c r="V41" s="23">
        <v>7.501</v>
      </c>
      <c r="W41" s="23" t="e">
        <f>+H56/#REF!*V41</f>
        <v>#REF!</v>
      </c>
      <c r="X41" s="23"/>
      <c r="Y41" s="29">
        <v>14.770999999999999</v>
      </c>
      <c r="Z41" s="24">
        <f>+'Wholesale Sheet 2'!H14/'Wholesale Sheet 2'!B14*Y41</f>
        <v>0</v>
      </c>
      <c r="AA41" s="26"/>
    </row>
    <row r="42" spans="1:27" ht="12.75" customHeight="1">
      <c r="A42" s="65" t="s">
        <v>87</v>
      </c>
      <c r="B42" s="64">
        <v>72</v>
      </c>
      <c r="C42" s="31"/>
      <c r="D42" s="300" t="s">
        <v>417</v>
      </c>
      <c r="E42" s="31" t="s">
        <v>563</v>
      </c>
      <c r="F42" s="236">
        <f t="shared" si="6"/>
        <v>0</v>
      </c>
      <c r="G42" s="31" t="s">
        <v>33</v>
      </c>
      <c r="H42" s="168"/>
      <c r="I42" s="150">
        <v>6.9</v>
      </c>
      <c r="J42" s="135">
        <f t="shared" si="7"/>
        <v>0</v>
      </c>
      <c r="K42" s="65" t="s">
        <v>147</v>
      </c>
      <c r="L42" s="64">
        <v>288</v>
      </c>
      <c r="M42" s="31"/>
      <c r="N42" s="300" t="s">
        <v>400</v>
      </c>
      <c r="O42" s="31" t="s">
        <v>575</v>
      </c>
      <c r="P42" s="31">
        <f t="shared" si="8"/>
        <v>0</v>
      </c>
      <c r="Q42" s="164" t="s">
        <v>32</v>
      </c>
      <c r="R42" s="168"/>
      <c r="S42" s="150">
        <v>3.5</v>
      </c>
      <c r="T42" s="137">
        <f t="shared" si="9"/>
        <v>0</v>
      </c>
      <c r="V42" s="23">
        <v>14.311</v>
      </c>
      <c r="W42" s="23" t="e">
        <f>+#REF!/#REF!*V42</f>
        <v>#REF!</v>
      </c>
      <c r="X42" s="23"/>
      <c r="Y42" s="29">
        <v>14.311</v>
      </c>
      <c r="Z42" s="24" t="e">
        <f>+'Wholesale Sheet 2'!#REF!/'Wholesale Sheet 2'!#REF!*Y42</f>
        <v>#REF!</v>
      </c>
      <c r="AA42" s="26"/>
    </row>
    <row r="43" spans="1:27" ht="12.75" customHeight="1">
      <c r="A43" s="65" t="s">
        <v>128</v>
      </c>
      <c r="B43" s="64">
        <v>144</v>
      </c>
      <c r="C43" s="31"/>
      <c r="D43" s="300" t="s">
        <v>263</v>
      </c>
      <c r="E43" s="31" t="s">
        <v>559</v>
      </c>
      <c r="F43" s="236">
        <f t="shared" si="6"/>
        <v>0</v>
      </c>
      <c r="G43" s="31" t="s">
        <v>33</v>
      </c>
      <c r="H43" s="168"/>
      <c r="I43" s="151">
        <v>6.9</v>
      </c>
      <c r="J43" s="135">
        <f t="shared" si="7"/>
        <v>0</v>
      </c>
      <c r="K43" s="248" t="s">
        <v>738</v>
      </c>
      <c r="L43" s="220">
        <v>144</v>
      </c>
      <c r="M43" s="225"/>
      <c r="N43" s="304" t="s">
        <v>722</v>
      </c>
      <c r="O43" s="225">
        <v>8</v>
      </c>
      <c r="P43" s="31">
        <f t="shared" si="8"/>
        <v>0</v>
      </c>
      <c r="Q43" s="225" t="s">
        <v>32</v>
      </c>
      <c r="R43" s="168"/>
      <c r="S43" s="226">
        <v>3.5</v>
      </c>
      <c r="T43" s="137">
        <f t="shared" si="9"/>
        <v>0</v>
      </c>
      <c r="U43" s="2"/>
      <c r="V43" s="23">
        <v>18.631</v>
      </c>
      <c r="W43" s="23" t="e">
        <f>+H57/#REF!*V43</f>
        <v>#REF!</v>
      </c>
      <c r="X43" s="23"/>
      <c r="Y43" s="29">
        <v>14.311</v>
      </c>
      <c r="Z43" s="24">
        <f>+'Wholesale Sheet 2'!H16/'Wholesale Sheet 2'!B16*Y43</f>
        <v>0</v>
      </c>
      <c r="AA43" s="26"/>
    </row>
    <row r="44" spans="1:27" ht="12.75" customHeight="1">
      <c r="A44" s="65" t="s">
        <v>90</v>
      </c>
      <c r="B44" s="64">
        <v>96</v>
      </c>
      <c r="C44" s="31"/>
      <c r="D44" s="300" t="s">
        <v>376</v>
      </c>
      <c r="E44" s="31" t="s">
        <v>571</v>
      </c>
      <c r="F44" s="236">
        <f t="shared" si="6"/>
        <v>0</v>
      </c>
      <c r="G44" s="31" t="s">
        <v>35</v>
      </c>
      <c r="H44" s="168"/>
      <c r="I44" s="151">
        <v>8.5</v>
      </c>
      <c r="J44" s="135">
        <f t="shared" si="7"/>
        <v>0</v>
      </c>
      <c r="K44" s="248" t="s">
        <v>739</v>
      </c>
      <c r="L44" s="220">
        <v>144</v>
      </c>
      <c r="M44" s="225"/>
      <c r="N44" s="304" t="s">
        <v>723</v>
      </c>
      <c r="O44" s="225">
        <v>8</v>
      </c>
      <c r="P44" s="31">
        <f t="shared" si="8"/>
        <v>0</v>
      </c>
      <c r="Q44" s="225" t="s">
        <v>32</v>
      </c>
      <c r="R44" s="168"/>
      <c r="S44" s="226">
        <v>3.5</v>
      </c>
      <c r="T44" s="137">
        <f t="shared" si="9"/>
        <v>0</v>
      </c>
      <c r="U44" s="17"/>
      <c r="V44" s="23">
        <v>11.360999999999999</v>
      </c>
      <c r="W44" s="23" t="e">
        <f>+H58/#REF!*V44</f>
        <v>#REF!</v>
      </c>
      <c r="X44" s="23"/>
      <c r="Y44" s="29">
        <v>17.501</v>
      </c>
      <c r="Z44" s="24">
        <f>+'Wholesale Sheet 2'!H17/'Wholesale Sheet 2'!B17*Y44</f>
        <v>0</v>
      </c>
      <c r="AA44" s="26"/>
    </row>
    <row r="45" spans="1:27" ht="12.75" customHeight="1">
      <c r="A45" s="216" t="s">
        <v>80</v>
      </c>
      <c r="B45" s="64">
        <v>96</v>
      </c>
      <c r="C45" s="31"/>
      <c r="D45" s="300" t="s">
        <v>328</v>
      </c>
      <c r="E45" s="31" t="s">
        <v>571</v>
      </c>
      <c r="F45" s="236">
        <f t="shared" si="6"/>
        <v>0</v>
      </c>
      <c r="G45" s="31" t="s">
        <v>35</v>
      </c>
      <c r="H45" s="168"/>
      <c r="I45" s="151">
        <v>8.5</v>
      </c>
      <c r="J45" s="135">
        <f t="shared" si="7"/>
        <v>0</v>
      </c>
      <c r="K45" s="248" t="s">
        <v>740</v>
      </c>
      <c r="L45" s="220">
        <v>144</v>
      </c>
      <c r="M45" s="225"/>
      <c r="N45" s="304" t="s">
        <v>724</v>
      </c>
      <c r="O45" s="225">
        <v>8</v>
      </c>
      <c r="P45" s="31">
        <f t="shared" si="8"/>
        <v>0</v>
      </c>
      <c r="Q45" s="225" t="s">
        <v>32</v>
      </c>
      <c r="R45" s="168"/>
      <c r="S45" s="226">
        <v>3.5</v>
      </c>
      <c r="T45" s="137">
        <f t="shared" si="9"/>
        <v>0</v>
      </c>
      <c r="V45" s="23">
        <v>11.360999999999999</v>
      </c>
      <c r="W45" s="23" t="e">
        <f>+H59/#REF!*V45</f>
        <v>#REF!</v>
      </c>
      <c r="X45" s="23"/>
      <c r="Y45" s="29">
        <v>19.541</v>
      </c>
      <c r="Z45" s="24">
        <f>+'Wholesale Sheet 2'!H19/'Wholesale Sheet 2'!B19*Y45</f>
        <v>0</v>
      </c>
      <c r="AA45" s="26"/>
    </row>
    <row r="46" spans="1:27" ht="12.75" customHeight="1">
      <c r="A46" s="216" t="s">
        <v>478</v>
      </c>
      <c r="B46" s="64">
        <v>96</v>
      </c>
      <c r="C46" s="31"/>
      <c r="D46" s="302" t="s">
        <v>453</v>
      </c>
      <c r="E46" s="31" t="s">
        <v>571</v>
      </c>
      <c r="F46" s="236">
        <f t="shared" si="6"/>
        <v>0</v>
      </c>
      <c r="G46" s="31" t="s">
        <v>35</v>
      </c>
      <c r="H46" s="168"/>
      <c r="I46" s="151">
        <v>10.5</v>
      </c>
      <c r="J46" s="135">
        <f t="shared" si="7"/>
        <v>0</v>
      </c>
      <c r="K46" s="65" t="s">
        <v>189</v>
      </c>
      <c r="L46" s="64">
        <v>72</v>
      </c>
      <c r="M46" s="31"/>
      <c r="N46" s="300" t="s">
        <v>284</v>
      </c>
      <c r="O46" s="31" t="s">
        <v>577</v>
      </c>
      <c r="P46" s="31">
        <f t="shared" si="8"/>
        <v>0</v>
      </c>
      <c r="Q46" s="31" t="s">
        <v>33</v>
      </c>
      <c r="R46" s="168"/>
      <c r="S46" s="150">
        <v>6.3</v>
      </c>
      <c r="T46" s="137">
        <f t="shared" si="9"/>
        <v>0</v>
      </c>
      <c r="V46" s="23">
        <v>18.401</v>
      </c>
      <c r="W46" s="23" t="e">
        <f>+H61/#REF!*V46</f>
        <v>#REF!</v>
      </c>
      <c r="X46" s="23"/>
      <c r="Y46" s="29">
        <v>17.721</v>
      </c>
      <c r="Z46" s="24">
        <f>+'Wholesale Sheet 2'!H20/'Wholesale Sheet 2'!B20*Y46</f>
        <v>0</v>
      </c>
      <c r="AA46" s="26"/>
    </row>
    <row r="47" spans="1:27" ht="12.75" customHeight="1">
      <c r="A47" s="40" t="s">
        <v>38</v>
      </c>
      <c r="B47" s="40"/>
      <c r="C47" s="40"/>
      <c r="D47" s="40"/>
      <c r="E47" s="40"/>
      <c r="F47" s="40"/>
      <c r="G47" s="40"/>
      <c r="H47" s="40"/>
      <c r="I47" s="40"/>
      <c r="J47" s="69"/>
      <c r="K47" s="182" t="s">
        <v>76</v>
      </c>
      <c r="L47" s="223">
        <v>72</v>
      </c>
      <c r="M47" s="164"/>
      <c r="N47" s="300" t="s">
        <v>283</v>
      </c>
      <c r="O47" s="164" t="s">
        <v>577</v>
      </c>
      <c r="P47" s="31">
        <f t="shared" si="8"/>
        <v>0</v>
      </c>
      <c r="Q47" s="164" t="s">
        <v>33</v>
      </c>
      <c r="R47" s="168"/>
      <c r="S47" s="250">
        <v>6.3</v>
      </c>
      <c r="T47" s="243">
        <f t="shared" si="9"/>
        <v>0</v>
      </c>
      <c r="U47" s="13"/>
      <c r="V47" s="23">
        <v>24.721</v>
      </c>
      <c r="W47" s="23" t="e">
        <f>+H60/#REF!*V47</f>
        <v>#REF!</v>
      </c>
      <c r="X47" s="23"/>
      <c r="Y47" s="29">
        <v>17.721</v>
      </c>
      <c r="Z47" s="24">
        <f>+'Wholesale Sheet 2'!H15/'Wholesale Sheet 2'!B15*Y47</f>
        <v>0</v>
      </c>
      <c r="AA47" s="26"/>
    </row>
    <row r="48" spans="1:27" ht="12.75" customHeight="1">
      <c r="A48" s="65" t="s">
        <v>132</v>
      </c>
      <c r="B48" s="64">
        <v>144</v>
      </c>
      <c r="C48" s="31"/>
      <c r="D48" s="300" t="s">
        <v>402</v>
      </c>
      <c r="E48" s="31" t="s">
        <v>572</v>
      </c>
      <c r="F48" s="236">
        <f aca="true" t="shared" si="10" ref="F48:F69">(H48/B48)*E48</f>
        <v>0</v>
      </c>
      <c r="G48" s="31" t="s">
        <v>32</v>
      </c>
      <c r="H48" s="168"/>
      <c r="I48" s="151">
        <v>7.5</v>
      </c>
      <c r="J48" s="135">
        <f aca="true" t="shared" si="11" ref="J48:J69">+H48*I48</f>
        <v>0</v>
      </c>
      <c r="K48" s="65" t="s">
        <v>150</v>
      </c>
      <c r="L48" s="64">
        <v>72</v>
      </c>
      <c r="M48" s="31"/>
      <c r="N48" s="300" t="s">
        <v>347</v>
      </c>
      <c r="O48" s="254" t="s">
        <v>624</v>
      </c>
      <c r="P48" s="31">
        <f t="shared" si="8"/>
        <v>0</v>
      </c>
      <c r="Q48" s="164" t="s">
        <v>47</v>
      </c>
      <c r="R48" s="168"/>
      <c r="S48" s="150">
        <v>7</v>
      </c>
      <c r="T48" s="137">
        <f t="shared" si="9"/>
        <v>0</v>
      </c>
      <c r="U48" s="12"/>
      <c r="V48" s="23">
        <v>21.591</v>
      </c>
      <c r="W48" s="23" t="e">
        <f>+H62/#REF!*V48</f>
        <v>#REF!</v>
      </c>
      <c r="X48" s="23"/>
      <c r="Y48" s="29">
        <v>21.131</v>
      </c>
      <c r="Z48" s="24">
        <f>+'Wholesale Sheet 2'!H21/'Wholesale Sheet 2'!B21*Y48</f>
        <v>0</v>
      </c>
      <c r="AA48" s="26"/>
    </row>
    <row r="49" spans="1:27" ht="12.75" customHeight="1">
      <c r="A49" s="65" t="s">
        <v>19</v>
      </c>
      <c r="B49" s="64">
        <v>144</v>
      </c>
      <c r="C49" s="31"/>
      <c r="D49" s="300" t="s">
        <v>320</v>
      </c>
      <c r="E49" s="31" t="s">
        <v>572</v>
      </c>
      <c r="F49" s="236">
        <f t="shared" si="10"/>
        <v>0</v>
      </c>
      <c r="G49" s="31" t="s">
        <v>32</v>
      </c>
      <c r="H49" s="168"/>
      <c r="I49" s="151">
        <v>7.5</v>
      </c>
      <c r="J49" s="135">
        <f t="shared" si="11"/>
        <v>0</v>
      </c>
      <c r="K49" s="65" t="s">
        <v>240</v>
      </c>
      <c r="L49" s="64">
        <v>72</v>
      </c>
      <c r="M49" s="31"/>
      <c r="N49" s="300" t="s">
        <v>373</v>
      </c>
      <c r="O49" s="254" t="s">
        <v>624</v>
      </c>
      <c r="P49" s="31">
        <f t="shared" si="8"/>
        <v>0</v>
      </c>
      <c r="Q49" s="164"/>
      <c r="R49" s="168"/>
      <c r="S49" s="150">
        <v>7</v>
      </c>
      <c r="T49" s="137">
        <f t="shared" si="9"/>
        <v>0</v>
      </c>
      <c r="U49" s="13"/>
      <c r="V49" s="23">
        <v>24.311</v>
      </c>
      <c r="W49" s="23" t="e">
        <f>+H63/#REF!*V49</f>
        <v>#REF!</v>
      </c>
      <c r="X49" s="23"/>
      <c r="Y49" s="29">
        <v>17.951</v>
      </c>
      <c r="Z49" s="24">
        <f>+'Wholesale Sheet 2'!H22/'Wholesale Sheet 2'!B22*Y49</f>
        <v>0</v>
      </c>
      <c r="AA49" s="26"/>
    </row>
    <row r="50" spans="1:27" ht="12.75" customHeight="1">
      <c r="A50" s="65" t="s">
        <v>170</v>
      </c>
      <c r="B50" s="64">
        <v>40</v>
      </c>
      <c r="C50" s="31"/>
      <c r="D50" s="300" t="s">
        <v>395</v>
      </c>
      <c r="E50" s="254" t="s">
        <v>619</v>
      </c>
      <c r="F50" s="236">
        <f t="shared" si="10"/>
        <v>0</v>
      </c>
      <c r="G50" s="31" t="s">
        <v>34</v>
      </c>
      <c r="H50" s="168"/>
      <c r="I50" s="150">
        <v>9</v>
      </c>
      <c r="J50" s="135">
        <f t="shared" si="11"/>
        <v>0</v>
      </c>
      <c r="K50" s="65" t="s">
        <v>239</v>
      </c>
      <c r="L50" s="64">
        <v>72</v>
      </c>
      <c r="M50" s="31"/>
      <c r="N50" s="300" t="s">
        <v>371</v>
      </c>
      <c r="O50" s="254" t="s">
        <v>624</v>
      </c>
      <c r="P50" s="31">
        <f t="shared" si="8"/>
        <v>0</v>
      </c>
      <c r="Q50" s="164"/>
      <c r="R50" s="168"/>
      <c r="S50" s="151">
        <v>7</v>
      </c>
      <c r="T50" s="137">
        <f t="shared" si="9"/>
        <v>0</v>
      </c>
      <c r="U50" s="7"/>
      <c r="V50" s="23">
        <v>20.001</v>
      </c>
      <c r="W50" s="23" t="e">
        <f>+#REF!/#REF!*V50</f>
        <v>#REF!</v>
      </c>
      <c r="X50" s="23"/>
      <c r="Y50" s="29">
        <v>17.271</v>
      </c>
      <c r="Z50" s="24" t="e">
        <f>+'Wholesale Sheet 2'!#REF!/'Wholesale Sheet 2'!#REF!*Y50</f>
        <v>#REF!</v>
      </c>
      <c r="AA50" s="26"/>
    </row>
    <row r="51" spans="1:27" ht="12.75" customHeight="1">
      <c r="A51" s="65" t="s">
        <v>691</v>
      </c>
      <c r="B51" s="64">
        <v>40</v>
      </c>
      <c r="C51" s="224"/>
      <c r="D51" s="303" t="s">
        <v>534</v>
      </c>
      <c r="E51" s="314">
        <v>17.58</v>
      </c>
      <c r="F51" s="236">
        <f t="shared" si="10"/>
        <v>0</v>
      </c>
      <c r="G51" s="64"/>
      <c r="H51" s="168"/>
      <c r="I51" s="150">
        <v>10</v>
      </c>
      <c r="J51" s="135">
        <f t="shared" si="11"/>
        <v>0</v>
      </c>
      <c r="K51" s="65" t="s">
        <v>196</v>
      </c>
      <c r="L51" s="64">
        <v>72</v>
      </c>
      <c r="M51" s="31"/>
      <c r="N51" s="300" t="s">
        <v>364</v>
      </c>
      <c r="O51" s="254" t="s">
        <v>624</v>
      </c>
      <c r="P51" s="31">
        <f t="shared" si="8"/>
        <v>0</v>
      </c>
      <c r="Q51" s="164" t="s">
        <v>47</v>
      </c>
      <c r="R51" s="168"/>
      <c r="S51" s="151">
        <v>7</v>
      </c>
      <c r="T51" s="137">
        <f t="shared" si="9"/>
        <v>0</v>
      </c>
      <c r="U51" s="7"/>
      <c r="V51" s="23">
        <v>20.681</v>
      </c>
      <c r="W51" s="23">
        <f>+H65/B56*V51</f>
        <v>0</v>
      </c>
      <c r="X51" s="23"/>
      <c r="Y51" s="29">
        <v>11.591</v>
      </c>
      <c r="Z51" s="24">
        <f>+'Wholesale Sheet 2'!H25/'Wholesale Sheet 2'!B25*Y51</f>
        <v>0</v>
      </c>
      <c r="AA51" s="26"/>
    </row>
    <row r="52" spans="1:27" ht="12.75" customHeight="1">
      <c r="A52" s="65" t="s">
        <v>213</v>
      </c>
      <c r="B52" s="64">
        <v>40</v>
      </c>
      <c r="C52" s="31"/>
      <c r="D52" s="300" t="s">
        <v>345</v>
      </c>
      <c r="E52" s="254" t="s">
        <v>618</v>
      </c>
      <c r="F52" s="236">
        <f t="shared" si="10"/>
        <v>0</v>
      </c>
      <c r="G52" s="31"/>
      <c r="H52" s="168"/>
      <c r="I52" s="150">
        <v>11</v>
      </c>
      <c r="J52" s="135">
        <f t="shared" si="11"/>
        <v>0</v>
      </c>
      <c r="K52" s="65" t="s">
        <v>238</v>
      </c>
      <c r="L52" s="64">
        <v>72</v>
      </c>
      <c r="M52" s="31"/>
      <c r="N52" s="300" t="s">
        <v>288</v>
      </c>
      <c r="O52" s="254" t="s">
        <v>624</v>
      </c>
      <c r="P52" s="31">
        <f t="shared" si="8"/>
        <v>0</v>
      </c>
      <c r="Q52" s="164"/>
      <c r="R52" s="168"/>
      <c r="S52" s="151">
        <v>7</v>
      </c>
      <c r="T52" s="137">
        <f t="shared" si="9"/>
        <v>0</v>
      </c>
      <c r="V52" s="23">
        <v>22.721</v>
      </c>
      <c r="W52" s="23">
        <f>+H66/B57*V52</f>
        <v>0</v>
      </c>
      <c r="X52" s="23"/>
      <c r="Y52" s="29">
        <v>17.271</v>
      </c>
      <c r="Z52" s="24">
        <f>+'Wholesale Sheet 2'!H26/'Wholesale Sheet 2'!B26*Y52</f>
        <v>0</v>
      </c>
      <c r="AA52" s="26"/>
    </row>
    <row r="53" spans="1:27" ht="12.75" customHeight="1">
      <c r="A53" s="65" t="s">
        <v>1</v>
      </c>
      <c r="B53" s="64">
        <v>40</v>
      </c>
      <c r="C53" s="31"/>
      <c r="D53" s="300" t="s">
        <v>271</v>
      </c>
      <c r="E53" s="254" t="s">
        <v>620</v>
      </c>
      <c r="F53" s="236">
        <f t="shared" si="10"/>
        <v>0</v>
      </c>
      <c r="G53" s="31" t="s">
        <v>34</v>
      </c>
      <c r="H53" s="168"/>
      <c r="I53" s="151">
        <v>11</v>
      </c>
      <c r="J53" s="135">
        <f t="shared" si="11"/>
        <v>0</v>
      </c>
      <c r="K53" s="65" t="s">
        <v>197</v>
      </c>
      <c r="L53" s="64">
        <v>72</v>
      </c>
      <c r="M53" s="31"/>
      <c r="N53" s="300" t="s">
        <v>281</v>
      </c>
      <c r="O53" s="254" t="s">
        <v>624</v>
      </c>
      <c r="P53" s="31">
        <f t="shared" si="8"/>
        <v>0</v>
      </c>
      <c r="Q53" s="164" t="s">
        <v>47</v>
      </c>
      <c r="R53" s="168"/>
      <c r="S53" s="151">
        <v>7</v>
      </c>
      <c r="T53" s="137">
        <f t="shared" si="9"/>
        <v>0</v>
      </c>
      <c r="U53" s="7"/>
      <c r="V53" s="23">
        <v>17.501</v>
      </c>
      <c r="W53" s="23">
        <f>+H67/B58*V53</f>
        <v>0</v>
      </c>
      <c r="X53" s="23"/>
      <c r="Y53" s="29">
        <v>17.271</v>
      </c>
      <c r="Z53" s="24">
        <f>+'Wholesale Sheet 2'!H27/'Wholesale Sheet 2'!B27*Y53</f>
        <v>0</v>
      </c>
      <c r="AA53" s="26"/>
    </row>
    <row r="54" spans="1:27" ht="12.75" customHeight="1">
      <c r="A54" s="65" t="s">
        <v>179</v>
      </c>
      <c r="B54" s="64">
        <v>40</v>
      </c>
      <c r="C54" s="31"/>
      <c r="D54" s="300" t="s">
        <v>322</v>
      </c>
      <c r="E54" s="31" t="s">
        <v>559</v>
      </c>
      <c r="F54" s="236">
        <f t="shared" si="10"/>
        <v>0</v>
      </c>
      <c r="G54" s="31" t="s">
        <v>32</v>
      </c>
      <c r="H54" s="168"/>
      <c r="I54" s="151">
        <v>11.5</v>
      </c>
      <c r="J54" s="135">
        <f t="shared" si="11"/>
        <v>0</v>
      </c>
      <c r="K54" s="65" t="s">
        <v>154</v>
      </c>
      <c r="L54" s="64">
        <v>72</v>
      </c>
      <c r="M54" s="31"/>
      <c r="N54" s="300" t="s">
        <v>337</v>
      </c>
      <c r="O54" s="254" t="s">
        <v>624</v>
      </c>
      <c r="P54" s="31">
        <f t="shared" si="8"/>
        <v>0</v>
      </c>
      <c r="Q54" s="164" t="s">
        <v>47</v>
      </c>
      <c r="R54" s="168"/>
      <c r="S54" s="151">
        <v>7</v>
      </c>
      <c r="T54" s="137">
        <f t="shared" si="9"/>
        <v>0</v>
      </c>
      <c r="U54" s="9"/>
      <c r="V54" s="23">
        <v>18.181</v>
      </c>
      <c r="W54" s="23" t="e">
        <f>+#REF!/B59*V54</f>
        <v>#REF!</v>
      </c>
      <c r="X54" s="23"/>
      <c r="Y54" s="29">
        <v>11.360999999999999</v>
      </c>
      <c r="Z54" s="24" t="e">
        <f>+'Wholesale Sheet 2'!R23/'Wholesale Sheet 2'!L22*Y54</f>
        <v>#DIV/0!</v>
      </c>
      <c r="AA54" s="26"/>
    </row>
    <row r="55" spans="1:27" ht="12.75" customHeight="1">
      <c r="A55" s="65" t="s">
        <v>180</v>
      </c>
      <c r="B55" s="64">
        <v>40</v>
      </c>
      <c r="C55" s="31"/>
      <c r="D55" s="300" t="s">
        <v>357</v>
      </c>
      <c r="E55" s="254" t="s">
        <v>622</v>
      </c>
      <c r="F55" s="236">
        <f t="shared" si="10"/>
        <v>0</v>
      </c>
      <c r="G55" s="31" t="s">
        <v>32</v>
      </c>
      <c r="H55" s="168"/>
      <c r="I55" s="150">
        <v>16</v>
      </c>
      <c r="J55" s="135">
        <f t="shared" si="11"/>
        <v>0</v>
      </c>
      <c r="K55" s="65" t="s">
        <v>547</v>
      </c>
      <c r="L55" s="64">
        <v>72</v>
      </c>
      <c r="M55" s="31"/>
      <c r="N55" s="304" t="s">
        <v>537</v>
      </c>
      <c r="O55" s="31" t="s">
        <v>561</v>
      </c>
      <c r="P55" s="31">
        <f t="shared" si="8"/>
        <v>0</v>
      </c>
      <c r="Q55" s="164"/>
      <c r="R55" s="168"/>
      <c r="S55" s="150">
        <v>7.35</v>
      </c>
      <c r="T55" s="137">
        <f t="shared" si="9"/>
        <v>0</v>
      </c>
      <c r="U55" s="2"/>
      <c r="V55" s="23">
        <v>21.131</v>
      </c>
      <c r="W55" s="23">
        <f>+'Wholesale Sheet 1'!R76/B60*V55</f>
        <v>0</v>
      </c>
      <c r="X55" s="23"/>
      <c r="Y55" s="29">
        <v>11.360999999999999</v>
      </c>
      <c r="Z55" s="24">
        <f>+'Wholesale Sheet 2'!H28/'Wholesale Sheet 2'!B28*Y55</f>
        <v>0</v>
      </c>
      <c r="AA55" s="26"/>
    </row>
    <row r="56" spans="1:27" ht="12.75" customHeight="1">
      <c r="A56" s="65" t="s">
        <v>181</v>
      </c>
      <c r="B56" s="64">
        <v>40</v>
      </c>
      <c r="C56" s="31"/>
      <c r="D56" s="300" t="s">
        <v>349</v>
      </c>
      <c r="E56" s="254" t="s">
        <v>621</v>
      </c>
      <c r="F56" s="236">
        <f t="shared" si="10"/>
        <v>0</v>
      </c>
      <c r="G56" s="31" t="s">
        <v>32</v>
      </c>
      <c r="H56" s="168"/>
      <c r="I56" s="150">
        <v>16</v>
      </c>
      <c r="J56" s="135">
        <f t="shared" si="11"/>
        <v>0</v>
      </c>
      <c r="K56" s="65" t="s">
        <v>127</v>
      </c>
      <c r="L56" s="64">
        <v>72</v>
      </c>
      <c r="M56" s="31"/>
      <c r="N56" s="300" t="s">
        <v>336</v>
      </c>
      <c r="O56" s="31" t="s">
        <v>561</v>
      </c>
      <c r="P56" s="31">
        <f t="shared" si="8"/>
        <v>0</v>
      </c>
      <c r="Q56" s="164" t="s">
        <v>35</v>
      </c>
      <c r="R56" s="168"/>
      <c r="S56" s="150">
        <v>7.35</v>
      </c>
      <c r="T56" s="137">
        <f t="shared" si="9"/>
        <v>0</v>
      </c>
      <c r="U56" s="7"/>
      <c r="V56" s="23">
        <v>22.721</v>
      </c>
      <c r="W56" s="23">
        <f>+'Wholesale Sheet 1'!R77/B61*V56</f>
        <v>0</v>
      </c>
      <c r="X56" s="23"/>
      <c r="Y56" s="29">
        <v>11.360999999999999</v>
      </c>
      <c r="Z56" s="24">
        <f>+'Wholesale Sheet 2'!H29/'Wholesale Sheet 2'!B29*Y56</f>
        <v>0</v>
      </c>
      <c r="AA56" s="26"/>
    </row>
    <row r="57" spans="1:27" ht="12.75" customHeight="1">
      <c r="A57" s="65" t="s">
        <v>96</v>
      </c>
      <c r="B57" s="64">
        <v>24</v>
      </c>
      <c r="C57" s="31"/>
      <c r="D57" s="300" t="s">
        <v>401</v>
      </c>
      <c r="E57" s="31" t="s">
        <v>570</v>
      </c>
      <c r="F57" s="236">
        <f t="shared" si="10"/>
        <v>0</v>
      </c>
      <c r="G57" s="31" t="s">
        <v>32</v>
      </c>
      <c r="H57" s="168"/>
      <c r="I57" s="151">
        <v>23</v>
      </c>
      <c r="J57" s="135">
        <f t="shared" si="11"/>
        <v>0</v>
      </c>
      <c r="K57" s="65" t="s">
        <v>18</v>
      </c>
      <c r="L57" s="64">
        <v>48</v>
      </c>
      <c r="M57" s="31"/>
      <c r="N57" s="300" t="s">
        <v>303</v>
      </c>
      <c r="O57" s="31" t="s">
        <v>575</v>
      </c>
      <c r="P57" s="31">
        <f t="shared" si="8"/>
        <v>0</v>
      </c>
      <c r="Q57" s="164" t="s">
        <v>33</v>
      </c>
      <c r="R57" s="168"/>
      <c r="S57" s="151">
        <v>8.7</v>
      </c>
      <c r="T57" s="137">
        <f t="shared" si="9"/>
        <v>0</v>
      </c>
      <c r="V57" s="23">
        <v>23.181</v>
      </c>
      <c r="W57" s="23">
        <f>+'Wholesale Sheet 1'!R78/B62*V57</f>
        <v>0</v>
      </c>
      <c r="X57" s="23"/>
      <c r="Y57" s="29">
        <v>11.360999999999999</v>
      </c>
      <c r="Z57" s="24">
        <f>+'Wholesale Sheet 2'!H30/'Wholesale Sheet 2'!B30*Y57</f>
        <v>0</v>
      </c>
      <c r="AA57" s="26"/>
    </row>
    <row r="58" spans="1:27" ht="12.75" customHeight="1">
      <c r="A58" s="65" t="s">
        <v>125</v>
      </c>
      <c r="B58" s="64">
        <v>18</v>
      </c>
      <c r="C58" s="31"/>
      <c r="D58" s="300" t="s">
        <v>282</v>
      </c>
      <c r="E58" s="31" t="s">
        <v>561</v>
      </c>
      <c r="F58" s="236">
        <f t="shared" si="10"/>
        <v>0</v>
      </c>
      <c r="G58" s="31" t="s">
        <v>35</v>
      </c>
      <c r="H58" s="168"/>
      <c r="I58" s="151">
        <v>23.1</v>
      </c>
      <c r="J58" s="135">
        <f t="shared" si="11"/>
        <v>0</v>
      </c>
      <c r="K58" s="65" t="s">
        <v>472</v>
      </c>
      <c r="L58" s="64">
        <v>36</v>
      </c>
      <c r="M58" s="31"/>
      <c r="N58" s="300" t="s">
        <v>387</v>
      </c>
      <c r="O58" s="254" t="s">
        <v>627</v>
      </c>
      <c r="P58" s="31">
        <f t="shared" si="8"/>
        <v>0</v>
      </c>
      <c r="Q58" s="164" t="s">
        <v>34</v>
      </c>
      <c r="R58" s="168"/>
      <c r="S58" s="151">
        <v>11</v>
      </c>
      <c r="T58" s="137">
        <f t="shared" si="9"/>
        <v>0</v>
      </c>
      <c r="V58">
        <v>25.001</v>
      </c>
      <c r="W58" s="23" t="e">
        <f>+#REF!/#REF!*V58</f>
        <v>#REF!</v>
      </c>
      <c r="X58" s="23"/>
      <c r="Y58" s="29">
        <v>11.360999999999999</v>
      </c>
      <c r="Z58" s="24" t="e">
        <f>+'Wholesale Sheet 2'!#REF!/'Wholesale Sheet 2'!#REF!*Y58</f>
        <v>#REF!</v>
      </c>
      <c r="AA58" s="26"/>
    </row>
    <row r="59" spans="1:27" ht="12.75" customHeight="1">
      <c r="A59" s="65" t="s">
        <v>77</v>
      </c>
      <c r="B59" s="64">
        <v>18</v>
      </c>
      <c r="C59" s="31"/>
      <c r="D59" s="300" t="s">
        <v>423</v>
      </c>
      <c r="E59" s="31" t="s">
        <v>561</v>
      </c>
      <c r="F59" s="236">
        <f t="shared" si="10"/>
        <v>0</v>
      </c>
      <c r="G59" s="31" t="s">
        <v>35</v>
      </c>
      <c r="H59" s="168"/>
      <c r="I59" s="151">
        <v>24.45</v>
      </c>
      <c r="J59" s="135">
        <f t="shared" si="11"/>
        <v>0</v>
      </c>
      <c r="K59" s="65" t="s">
        <v>202</v>
      </c>
      <c r="L59" s="64">
        <v>36</v>
      </c>
      <c r="M59" s="233"/>
      <c r="N59" s="300" t="s">
        <v>319</v>
      </c>
      <c r="O59" s="254" t="s">
        <v>627</v>
      </c>
      <c r="P59" s="31">
        <f t="shared" si="8"/>
        <v>0</v>
      </c>
      <c r="Q59" s="31" t="s">
        <v>34</v>
      </c>
      <c r="R59" s="168"/>
      <c r="S59" s="150">
        <v>11</v>
      </c>
      <c r="T59" s="137">
        <f t="shared" si="9"/>
        <v>0</v>
      </c>
      <c r="V59">
        <v>4.541</v>
      </c>
      <c r="W59" s="23"/>
      <c r="X59" s="23"/>
      <c r="Y59" s="29">
        <v>10.911</v>
      </c>
      <c r="Z59" s="24">
        <f>+'Wholesale Sheet 2'!H31/'Wholesale Sheet 2'!B31*Y59</f>
        <v>0</v>
      </c>
      <c r="AA59" s="26"/>
    </row>
    <row r="60" spans="1:27" ht="12.75" customHeight="1">
      <c r="A60" s="65" t="s">
        <v>78</v>
      </c>
      <c r="B60" s="64">
        <v>24</v>
      </c>
      <c r="C60" s="31"/>
      <c r="D60" s="300" t="s">
        <v>422</v>
      </c>
      <c r="E60" s="31" t="s">
        <v>563</v>
      </c>
      <c r="F60" s="236">
        <f t="shared" si="10"/>
        <v>0</v>
      </c>
      <c r="G60" s="31" t="s">
        <v>33</v>
      </c>
      <c r="H60" s="168"/>
      <c r="I60" s="150">
        <v>28.35</v>
      </c>
      <c r="J60" s="135">
        <f t="shared" si="11"/>
        <v>0</v>
      </c>
      <c r="K60" s="65" t="s">
        <v>203</v>
      </c>
      <c r="L60" s="64">
        <v>36</v>
      </c>
      <c r="M60" s="233"/>
      <c r="N60" s="300" t="s">
        <v>290</v>
      </c>
      <c r="O60" s="254" t="s">
        <v>611</v>
      </c>
      <c r="P60" s="31">
        <f t="shared" si="8"/>
        <v>0</v>
      </c>
      <c r="Q60" s="164" t="s">
        <v>34</v>
      </c>
      <c r="R60" s="168"/>
      <c r="S60" s="150">
        <v>11</v>
      </c>
      <c r="T60" s="137">
        <f t="shared" si="9"/>
        <v>0</v>
      </c>
      <c r="V60" s="23">
        <v>4.541</v>
      </c>
      <c r="W60" s="23" t="e">
        <f>+'Wholesale Sheet 2'!#REF!/600*V60</f>
        <v>#REF!</v>
      </c>
      <c r="X60" s="23"/>
      <c r="Y60" s="29">
        <v>15.911</v>
      </c>
      <c r="Z60" s="24" t="e">
        <f>+'Wholesale Sheet 2'!#REF!/'Wholesale Sheet 2'!L21*Y60</f>
        <v>#REF!</v>
      </c>
      <c r="AA60" s="26"/>
    </row>
    <row r="61" spans="1:27" s="1" customFormat="1" ht="12.75" customHeight="1">
      <c r="A61" s="65" t="s">
        <v>126</v>
      </c>
      <c r="B61" s="64">
        <v>24</v>
      </c>
      <c r="C61" s="31"/>
      <c r="D61" s="300" t="s">
        <v>277</v>
      </c>
      <c r="E61" s="31" t="s">
        <v>569</v>
      </c>
      <c r="F61" s="236">
        <f t="shared" si="10"/>
        <v>0</v>
      </c>
      <c r="G61" s="31" t="s">
        <v>33</v>
      </c>
      <c r="H61" s="168"/>
      <c r="I61" s="150">
        <v>30.45</v>
      </c>
      <c r="J61" s="135">
        <f t="shared" si="11"/>
        <v>0</v>
      </c>
      <c r="K61" s="65" t="s">
        <v>153</v>
      </c>
      <c r="L61" s="64">
        <v>10</v>
      </c>
      <c r="M61" s="233"/>
      <c r="N61" s="300" t="s">
        <v>399</v>
      </c>
      <c r="O61" s="254" t="s">
        <v>623</v>
      </c>
      <c r="P61" s="31">
        <f t="shared" si="8"/>
        <v>0</v>
      </c>
      <c r="Q61" s="31"/>
      <c r="R61" s="168"/>
      <c r="S61" s="150">
        <v>11.25</v>
      </c>
      <c r="T61" s="137">
        <f t="shared" si="9"/>
        <v>0</v>
      </c>
      <c r="V61" s="23">
        <v>6.811</v>
      </c>
      <c r="W61" s="23" t="e">
        <f>+'Wholesale Sheet 2'!#REF!/288*V61</f>
        <v>#REF!</v>
      </c>
      <c r="X61" s="23"/>
      <c r="Y61" s="29">
        <v>15.911</v>
      </c>
      <c r="Z61" s="24" t="e">
        <f>+'Wholesale Sheet 2'!#REF!/'Wholesale Sheet 2'!L37*Y61</f>
        <v>#REF!</v>
      </c>
      <c r="AA61" s="26"/>
    </row>
    <row r="62" spans="1:27" s="1" customFormat="1" ht="12.75" customHeight="1">
      <c r="A62" s="65" t="s">
        <v>212</v>
      </c>
      <c r="B62" s="64">
        <v>12</v>
      </c>
      <c r="C62" s="31"/>
      <c r="D62" s="300" t="s">
        <v>416</v>
      </c>
      <c r="E62" s="254" t="s">
        <v>629</v>
      </c>
      <c r="F62" s="236">
        <f t="shared" si="10"/>
        <v>0</v>
      </c>
      <c r="G62" s="31"/>
      <c r="H62" s="168"/>
      <c r="I62" s="150">
        <v>38</v>
      </c>
      <c r="J62" s="135">
        <f t="shared" si="11"/>
        <v>0</v>
      </c>
      <c r="K62" s="65" t="s">
        <v>194</v>
      </c>
      <c r="L62" s="65">
        <v>48</v>
      </c>
      <c r="M62" s="31"/>
      <c r="N62" s="300" t="s">
        <v>412</v>
      </c>
      <c r="O62" s="31" t="s">
        <v>563</v>
      </c>
      <c r="P62" s="31">
        <f t="shared" si="8"/>
        <v>0</v>
      </c>
      <c r="Q62" s="164" t="s">
        <v>32</v>
      </c>
      <c r="R62" s="168"/>
      <c r="S62" s="150">
        <v>14</v>
      </c>
      <c r="T62" s="137">
        <f t="shared" si="9"/>
        <v>0</v>
      </c>
      <c r="V62" s="23">
        <v>6.811</v>
      </c>
      <c r="W62" s="23" t="e">
        <f>+'Wholesale Sheet 2'!#REF!/144*V62</f>
        <v>#REF!</v>
      </c>
      <c r="X62" s="23"/>
      <c r="Y62" s="29">
        <v>19.541</v>
      </c>
      <c r="Z62" s="24">
        <f>+'Wholesale Sheet 2'!H33/'Wholesale Sheet 2'!B33*Y62</f>
        <v>0</v>
      </c>
      <c r="AA62" s="26"/>
    </row>
    <row r="63" spans="1:27" s="1" customFormat="1" ht="12.75" customHeight="1">
      <c r="A63" s="65" t="s">
        <v>161</v>
      </c>
      <c r="B63" s="64">
        <v>18</v>
      </c>
      <c r="C63" s="31"/>
      <c r="D63" s="300" t="s">
        <v>396</v>
      </c>
      <c r="E63" s="254" t="s">
        <v>586</v>
      </c>
      <c r="F63" s="236">
        <f t="shared" si="10"/>
        <v>0</v>
      </c>
      <c r="G63" s="31" t="s">
        <v>32</v>
      </c>
      <c r="H63" s="168"/>
      <c r="I63" s="151">
        <v>43</v>
      </c>
      <c r="J63" s="135">
        <f t="shared" si="11"/>
        <v>0</v>
      </c>
      <c r="K63" s="65" t="s">
        <v>207</v>
      </c>
      <c r="L63" s="65">
        <v>48</v>
      </c>
      <c r="M63" s="31"/>
      <c r="N63" s="300" t="s">
        <v>467</v>
      </c>
      <c r="O63" s="254" t="s">
        <v>626</v>
      </c>
      <c r="P63" s="31">
        <f t="shared" si="8"/>
        <v>0</v>
      </c>
      <c r="Q63" s="164"/>
      <c r="R63" s="168"/>
      <c r="S63" s="150">
        <v>14</v>
      </c>
      <c r="T63" s="137">
        <f t="shared" si="9"/>
        <v>0</v>
      </c>
      <c r="V63" s="23">
        <v>6.811</v>
      </c>
      <c r="W63" s="23" t="e">
        <f>+'Wholesale Sheet 2'!#REF!/144*V63</f>
        <v>#REF!</v>
      </c>
      <c r="X63" s="23"/>
      <c r="Y63" s="29">
        <v>12.721</v>
      </c>
      <c r="Z63" s="24">
        <f>+'Wholesale Sheet 2'!R22/'Wholesale Sheet 2'!L20*Y63</f>
        <v>0</v>
      </c>
      <c r="AA63" s="26"/>
    </row>
    <row r="64" spans="1:27" s="1" customFormat="1" ht="12.75" customHeight="1">
      <c r="A64" s="65" t="s">
        <v>9</v>
      </c>
      <c r="B64" s="64">
        <v>12</v>
      </c>
      <c r="C64" s="31"/>
      <c r="D64" s="300" t="s">
        <v>385</v>
      </c>
      <c r="E64" s="31" t="s">
        <v>571</v>
      </c>
      <c r="F64" s="236">
        <f t="shared" si="10"/>
        <v>0</v>
      </c>
      <c r="G64" s="164" t="s">
        <v>33</v>
      </c>
      <c r="H64" s="168"/>
      <c r="I64" s="151">
        <v>43.75</v>
      </c>
      <c r="J64" s="135">
        <f t="shared" si="11"/>
        <v>0</v>
      </c>
      <c r="K64" s="65" t="s">
        <v>471</v>
      </c>
      <c r="L64" s="64">
        <v>48</v>
      </c>
      <c r="M64" s="31"/>
      <c r="N64" s="300" t="s">
        <v>280</v>
      </c>
      <c r="O64" s="254" t="s">
        <v>628</v>
      </c>
      <c r="P64" s="31">
        <f t="shared" si="8"/>
        <v>0</v>
      </c>
      <c r="Q64" s="164" t="s">
        <v>32</v>
      </c>
      <c r="R64" s="168"/>
      <c r="S64" s="150">
        <v>14</v>
      </c>
      <c r="T64" s="137">
        <f t="shared" si="9"/>
        <v>0</v>
      </c>
      <c r="V64" s="23">
        <v>11.360999999999999</v>
      </c>
      <c r="W64" s="23" t="e">
        <f>+'Wholesale Sheet 2'!#REF!/'Wholesale Sheet 1'!#REF!*V64</f>
        <v>#REF!</v>
      </c>
      <c r="X64" s="23"/>
      <c r="Y64" s="29">
        <v>13.501</v>
      </c>
      <c r="Z64" s="24">
        <f>+'Wholesale Sheet 2'!R21/'Wholesale Sheet 2'!L19*Y64</f>
        <v>0</v>
      </c>
      <c r="AA64" s="26"/>
    </row>
    <row r="65" spans="1:27" s="1" customFormat="1" ht="12.75" customHeight="1">
      <c r="A65" s="65" t="s">
        <v>94</v>
      </c>
      <c r="B65" s="64">
        <v>15</v>
      </c>
      <c r="C65" s="31"/>
      <c r="D65" s="300" t="s">
        <v>268</v>
      </c>
      <c r="E65" s="31" t="s">
        <v>575</v>
      </c>
      <c r="F65" s="236">
        <f t="shared" si="10"/>
        <v>0</v>
      </c>
      <c r="G65" s="164" t="s">
        <v>33</v>
      </c>
      <c r="H65" s="168"/>
      <c r="I65" s="150">
        <v>43.75</v>
      </c>
      <c r="J65" s="135">
        <f t="shared" si="11"/>
        <v>0</v>
      </c>
      <c r="K65" s="65" t="s">
        <v>63</v>
      </c>
      <c r="L65" s="64">
        <v>36</v>
      </c>
      <c r="M65" s="31"/>
      <c r="N65" s="300" t="s">
        <v>380</v>
      </c>
      <c r="O65" s="31" t="s">
        <v>570</v>
      </c>
      <c r="P65" s="31">
        <f t="shared" si="8"/>
        <v>0</v>
      </c>
      <c r="Q65" s="164" t="s">
        <v>35</v>
      </c>
      <c r="R65" s="168"/>
      <c r="S65" s="150">
        <v>14.7</v>
      </c>
      <c r="T65" s="137">
        <f t="shared" si="9"/>
        <v>0</v>
      </c>
      <c r="V65" s="23">
        <v>4.541</v>
      </c>
      <c r="W65" s="23" t="e">
        <f>+'Wholesale Sheet 2'!#REF!/96*V65</f>
        <v>#REF!</v>
      </c>
      <c r="X65" s="23"/>
      <c r="Y65" s="29">
        <v>13.600999999999999</v>
      </c>
      <c r="Z65" s="24">
        <f>+'Wholesale Sheet 2'!H34/'Wholesale Sheet 2'!B34*Y65</f>
        <v>0</v>
      </c>
      <c r="AA65" s="26"/>
    </row>
    <row r="66" spans="1:27" s="1" customFormat="1" ht="12.75" customHeight="1">
      <c r="A66" s="65" t="s">
        <v>71</v>
      </c>
      <c r="B66" s="64">
        <v>12</v>
      </c>
      <c r="C66" s="31"/>
      <c r="D66" s="300" t="s">
        <v>404</v>
      </c>
      <c r="E66" s="31" t="s">
        <v>569</v>
      </c>
      <c r="F66" s="236">
        <f t="shared" si="10"/>
        <v>0</v>
      </c>
      <c r="G66" s="31" t="s">
        <v>35</v>
      </c>
      <c r="H66" s="168"/>
      <c r="I66" s="150">
        <v>44</v>
      </c>
      <c r="J66" s="135">
        <f t="shared" si="11"/>
        <v>0</v>
      </c>
      <c r="K66" s="65" t="s">
        <v>97</v>
      </c>
      <c r="L66" s="64">
        <v>36</v>
      </c>
      <c r="M66" s="31"/>
      <c r="N66" s="300" t="s">
        <v>375</v>
      </c>
      <c r="O66" s="31" t="s">
        <v>570</v>
      </c>
      <c r="P66" s="31">
        <f t="shared" si="8"/>
        <v>0</v>
      </c>
      <c r="Q66" s="164" t="s">
        <v>35</v>
      </c>
      <c r="R66" s="168"/>
      <c r="S66" s="151">
        <v>14.7</v>
      </c>
      <c r="T66" s="137">
        <f t="shared" si="9"/>
        <v>0</v>
      </c>
      <c r="V66">
        <v>11.360999999999999</v>
      </c>
      <c r="W66" s="23" t="e">
        <f>+'Wholesale Sheet 2'!#REF!/'Wholesale Sheet 1'!L26*V66</f>
        <v>#REF!</v>
      </c>
      <c r="X66" s="23"/>
      <c r="Y66" s="29">
        <v>16.811</v>
      </c>
      <c r="Z66" s="24">
        <f>+'Wholesale Sheet 2'!H35/'Wholesale Sheet 2'!B35*Y66</f>
        <v>0</v>
      </c>
      <c r="AA66" s="26"/>
    </row>
    <row r="67" spans="1:27" s="1" customFormat="1" ht="12.75" customHeight="1">
      <c r="A67" s="65" t="s">
        <v>59</v>
      </c>
      <c r="B67" s="64">
        <v>12</v>
      </c>
      <c r="C67" s="31"/>
      <c r="D67" s="300" t="s">
        <v>343</v>
      </c>
      <c r="E67" s="31" t="s">
        <v>569</v>
      </c>
      <c r="F67" s="236">
        <f t="shared" si="10"/>
        <v>0</v>
      </c>
      <c r="G67" s="31" t="s">
        <v>35</v>
      </c>
      <c r="H67" s="168"/>
      <c r="I67" s="150">
        <v>44</v>
      </c>
      <c r="J67" s="135">
        <f t="shared" si="11"/>
        <v>0</v>
      </c>
      <c r="K67" s="65"/>
      <c r="L67" s="64"/>
      <c r="M67" s="31"/>
      <c r="N67" s="31"/>
      <c r="O67" s="254"/>
      <c r="P67" s="31"/>
      <c r="Q67" s="164"/>
      <c r="R67" s="168"/>
      <c r="S67" s="151"/>
      <c r="T67" s="137">
        <f t="shared" si="9"/>
        <v>0</v>
      </c>
      <c r="V67" s="23">
        <v>11.360999999999999</v>
      </c>
      <c r="W67" s="23" t="e">
        <f>+'Wholesale Sheet 2'!#REF!/'Wholesale Sheet 1'!L27*V67</f>
        <v>#REF!</v>
      </c>
      <c r="X67" s="23"/>
      <c r="Y67" s="29">
        <v>16.811</v>
      </c>
      <c r="Z67" s="24">
        <f>+'Wholesale Sheet 2'!H36/'Wholesale Sheet 2'!B36*Y67</f>
        <v>0</v>
      </c>
      <c r="AA67" s="26"/>
    </row>
    <row r="68" spans="1:27" s="1" customFormat="1" ht="12.75" customHeight="1">
      <c r="A68" s="65" t="s">
        <v>162</v>
      </c>
      <c r="B68" s="64">
        <v>18</v>
      </c>
      <c r="C68" s="31"/>
      <c r="D68" s="300" t="s">
        <v>429</v>
      </c>
      <c r="E68" s="254" t="s">
        <v>744</v>
      </c>
      <c r="F68" s="236">
        <f t="shared" si="10"/>
        <v>0</v>
      </c>
      <c r="G68" s="31" t="s">
        <v>32</v>
      </c>
      <c r="H68" s="168"/>
      <c r="I68" s="150">
        <v>45</v>
      </c>
      <c r="J68" s="135">
        <f t="shared" si="11"/>
        <v>0</v>
      </c>
      <c r="K68" s="65"/>
      <c r="L68" s="64"/>
      <c r="M68" s="31"/>
      <c r="N68" s="31"/>
      <c r="O68" s="254"/>
      <c r="P68" s="31"/>
      <c r="Q68" s="164"/>
      <c r="R68" s="168"/>
      <c r="S68" s="150"/>
      <c r="T68" s="137">
        <f t="shared" si="9"/>
        <v>0</v>
      </c>
      <c r="V68" s="23">
        <v>11.360999999999999</v>
      </c>
      <c r="W68" s="23" t="e">
        <f>+'Wholesale Sheet 2'!#REF!/72*V68</f>
        <v>#REF!</v>
      </c>
      <c r="X68" s="23"/>
      <c r="Y68" s="29">
        <v>16.811</v>
      </c>
      <c r="Z68" s="24">
        <f>+'Wholesale Sheet 2'!H37/'Wholesale Sheet 2'!B37*Y68</f>
        <v>0</v>
      </c>
      <c r="AA68" s="26"/>
    </row>
    <row r="69" spans="1:27" ht="12.75" customHeight="1">
      <c r="A69" s="65" t="s">
        <v>163</v>
      </c>
      <c r="B69" s="64">
        <v>18</v>
      </c>
      <c r="C69" s="31"/>
      <c r="D69" s="300" t="s">
        <v>311</v>
      </c>
      <c r="E69" s="254" t="s">
        <v>615</v>
      </c>
      <c r="F69" s="236">
        <f t="shared" si="10"/>
        <v>0</v>
      </c>
      <c r="G69" s="31" t="s">
        <v>32</v>
      </c>
      <c r="H69" s="168"/>
      <c r="I69" s="150">
        <v>45</v>
      </c>
      <c r="J69" s="135">
        <f t="shared" si="11"/>
        <v>0</v>
      </c>
      <c r="K69" s="65"/>
      <c r="L69" s="64"/>
      <c r="M69" s="31"/>
      <c r="N69" s="31"/>
      <c r="O69" s="254"/>
      <c r="P69" s="31"/>
      <c r="Q69" s="164"/>
      <c r="R69" s="168"/>
      <c r="S69" s="150"/>
      <c r="T69" s="137">
        <f t="shared" si="9"/>
        <v>0</v>
      </c>
      <c r="V69" s="23">
        <v>11.360999999999999</v>
      </c>
      <c r="W69" s="23" t="e">
        <f>+'Wholesale Sheet 2'!#REF!/'Wholesale Sheet 1'!L29*V69</f>
        <v>#REF!</v>
      </c>
      <c r="X69" s="23"/>
      <c r="Y69" s="29">
        <v>13.501</v>
      </c>
      <c r="Z69" s="24">
        <f>+'Wholesale Sheet 2'!H39/'Wholesale Sheet 2'!B39*Y69</f>
        <v>0</v>
      </c>
      <c r="AA69" s="26"/>
    </row>
    <row r="70" spans="1:27" ht="12.75" customHeight="1">
      <c r="A70" s="77" t="s">
        <v>149</v>
      </c>
      <c r="B70" s="77"/>
      <c r="C70" s="77"/>
      <c r="D70" s="77"/>
      <c r="E70" s="77"/>
      <c r="F70" s="77"/>
      <c r="G70" s="77"/>
      <c r="H70" s="77"/>
      <c r="I70" s="77"/>
      <c r="J70" s="146"/>
      <c r="K70" s="247"/>
      <c r="L70" s="244"/>
      <c r="M70" s="245"/>
      <c r="N70" s="245"/>
      <c r="O70" s="245"/>
      <c r="P70" s="249"/>
      <c r="Q70" s="249"/>
      <c r="R70" s="244"/>
      <c r="S70" s="246"/>
      <c r="T70" s="238"/>
      <c r="U70" s="1"/>
      <c r="V70" s="23">
        <v>11.360999999999999</v>
      </c>
      <c r="W70" s="23" t="e">
        <f>+'Wholesale Sheet 2'!#REF!/'Wholesale Sheet 1'!L30*V70</f>
        <v>#REF!</v>
      </c>
      <c r="X70" s="23"/>
      <c r="Y70" s="29">
        <v>18.601000000000003</v>
      </c>
      <c r="Z70" s="24">
        <f>+'Wholesale Sheet 2'!H40/'Wholesale Sheet 2'!B40*Y70</f>
        <v>0</v>
      </c>
      <c r="AA70" s="26"/>
    </row>
    <row r="71" spans="1:27" ht="12.75" customHeight="1">
      <c r="A71" s="65" t="s">
        <v>151</v>
      </c>
      <c r="B71" s="64">
        <v>144</v>
      </c>
      <c r="C71" s="163"/>
      <c r="D71" s="300" t="s">
        <v>414</v>
      </c>
      <c r="E71" s="254" t="s">
        <v>600</v>
      </c>
      <c r="F71" s="236">
        <f aca="true" t="shared" si="12" ref="F71:F78">(H71/B71)*E71</f>
        <v>0</v>
      </c>
      <c r="G71" s="31" t="s">
        <v>32</v>
      </c>
      <c r="H71" s="168"/>
      <c r="I71" s="151">
        <v>1.8</v>
      </c>
      <c r="J71" s="137">
        <f aca="true" t="shared" si="13" ref="J71:J78">+H71*I71</f>
        <v>0</v>
      </c>
      <c r="K71" s="74" t="s">
        <v>188</v>
      </c>
      <c r="L71" s="75"/>
      <c r="M71" s="41"/>
      <c r="N71" s="41"/>
      <c r="O71" s="41"/>
      <c r="P71" s="41"/>
      <c r="Q71" s="41"/>
      <c r="R71" s="41"/>
      <c r="S71" s="41"/>
      <c r="T71" s="76"/>
      <c r="U71" s="10"/>
      <c r="V71" s="23">
        <v>15.901</v>
      </c>
      <c r="W71" s="23" t="e">
        <f>+'Wholesale Sheet 2'!#REF!/'Wholesale Sheet 1'!L31*V71</f>
        <v>#REF!</v>
      </c>
      <c r="X71" s="23"/>
      <c r="Y71" s="29">
        <v>18.601000000000003</v>
      </c>
      <c r="Z71" s="24">
        <f>+'Wholesale Sheet 2'!H41/'Wholesale Sheet 2'!B41*Y71</f>
        <v>0</v>
      </c>
      <c r="AA71" s="26"/>
    </row>
    <row r="72" spans="1:29" ht="12.75" customHeight="1">
      <c r="A72" s="65" t="s">
        <v>654</v>
      </c>
      <c r="B72" s="64">
        <v>144</v>
      </c>
      <c r="C72" s="31"/>
      <c r="D72" s="300" t="s">
        <v>355</v>
      </c>
      <c r="E72" s="254" t="s">
        <v>600</v>
      </c>
      <c r="F72" s="236">
        <f t="shared" si="12"/>
        <v>0</v>
      </c>
      <c r="G72" s="31" t="s">
        <v>35</v>
      </c>
      <c r="H72" s="168"/>
      <c r="I72" s="151">
        <v>1.95</v>
      </c>
      <c r="J72" s="137">
        <f t="shared" si="13"/>
        <v>0</v>
      </c>
      <c r="K72" s="63" t="s">
        <v>57</v>
      </c>
      <c r="L72" s="64">
        <v>80</v>
      </c>
      <c r="M72" s="31"/>
      <c r="N72" s="300" t="s">
        <v>302</v>
      </c>
      <c r="O72" s="31" t="s">
        <v>569</v>
      </c>
      <c r="P72" s="31">
        <f>(R72/L72)*O72</f>
        <v>0</v>
      </c>
      <c r="Q72" s="31" t="s">
        <v>34</v>
      </c>
      <c r="R72" s="168"/>
      <c r="S72" s="183">
        <v>8</v>
      </c>
      <c r="T72" s="135">
        <f>+R72*S72</f>
        <v>0</v>
      </c>
      <c r="V72" s="23">
        <v>2.271</v>
      </c>
      <c r="W72" s="23" t="e">
        <f>+'Wholesale Sheet 2'!#REF!/24*V72</f>
        <v>#REF!</v>
      </c>
      <c r="X72" s="23"/>
      <c r="Y72" s="29">
        <v>18.601000000000003</v>
      </c>
      <c r="Z72" s="24">
        <f>+'Wholesale Sheet 2'!H44/'Wholesale Sheet 2'!B44*Y72</f>
        <v>0</v>
      </c>
      <c r="AA72" s="26"/>
      <c r="AB72" s="18"/>
      <c r="AC72" s="19"/>
    </row>
    <row r="73" spans="1:29" ht="12.75" customHeight="1">
      <c r="A73" s="65" t="s">
        <v>143</v>
      </c>
      <c r="B73" s="64">
        <v>144</v>
      </c>
      <c r="C73" s="31"/>
      <c r="D73" s="300" t="s">
        <v>427</v>
      </c>
      <c r="E73" s="31" t="s">
        <v>576</v>
      </c>
      <c r="F73" s="236">
        <f t="shared" si="12"/>
        <v>0</v>
      </c>
      <c r="G73" s="164" t="s">
        <v>35</v>
      </c>
      <c r="H73" s="168"/>
      <c r="I73" s="151">
        <v>2.5</v>
      </c>
      <c r="J73" s="137">
        <f t="shared" si="13"/>
        <v>0</v>
      </c>
      <c r="K73" s="63" t="s">
        <v>86</v>
      </c>
      <c r="L73" s="64">
        <v>72</v>
      </c>
      <c r="M73" s="31"/>
      <c r="N73" s="300" t="s">
        <v>334</v>
      </c>
      <c r="O73" s="31" t="s">
        <v>570</v>
      </c>
      <c r="P73" s="31">
        <f>(R73/L73)*O73</f>
        <v>0</v>
      </c>
      <c r="Q73" s="31" t="s">
        <v>34</v>
      </c>
      <c r="R73" s="168"/>
      <c r="S73" s="183">
        <v>8</v>
      </c>
      <c r="T73" s="135">
        <f>+R73*S73</f>
        <v>0</v>
      </c>
      <c r="V73" s="23">
        <v>11.360999999999999</v>
      </c>
      <c r="W73" s="23" t="e">
        <f>+'Wholesale Sheet 2'!#REF!/18*V73</f>
        <v>#REF!</v>
      </c>
      <c r="X73" s="23"/>
      <c r="Y73" s="29">
        <v>8.600999999999999</v>
      </c>
      <c r="Z73" s="24" t="e">
        <f>+#REF!/#REF!*Y73</f>
        <v>#REF!</v>
      </c>
      <c r="AA73" s="26"/>
      <c r="AB73" s="18"/>
      <c r="AC73" s="19"/>
    </row>
    <row r="74" spans="1:30" ht="12.75" customHeight="1">
      <c r="A74" s="65" t="s">
        <v>144</v>
      </c>
      <c r="B74" s="64">
        <v>144</v>
      </c>
      <c r="C74" s="31"/>
      <c r="D74" s="300" t="s">
        <v>273</v>
      </c>
      <c r="E74" s="31" t="s">
        <v>576</v>
      </c>
      <c r="F74" s="236">
        <f t="shared" si="12"/>
        <v>0</v>
      </c>
      <c r="G74" s="164" t="s">
        <v>35</v>
      </c>
      <c r="H74" s="168"/>
      <c r="I74" s="151">
        <v>2.78</v>
      </c>
      <c r="J74" s="137">
        <f t="shared" si="13"/>
        <v>0</v>
      </c>
      <c r="K74" s="63"/>
      <c r="L74" s="138"/>
      <c r="M74" s="31"/>
      <c r="N74" s="31"/>
      <c r="O74" s="31"/>
      <c r="P74" s="31"/>
      <c r="Q74" s="31"/>
      <c r="R74" s="168"/>
      <c r="S74" s="183"/>
      <c r="T74" s="135">
        <f>+R74*S74</f>
        <v>0</v>
      </c>
      <c r="V74" s="23">
        <v>11.360999999999999</v>
      </c>
      <c r="W74" s="23" t="e">
        <f>+'Wholesale Sheet 2'!#REF!/'Wholesale Sheet 1'!#REF!*V74</f>
        <v>#REF!</v>
      </c>
      <c r="X74" s="23"/>
      <c r="Y74" s="29">
        <v>12.600999999999999</v>
      </c>
      <c r="Z74" s="24" t="e">
        <f>+#REF!/#REF!*Y74</f>
        <v>#REF!</v>
      </c>
      <c r="AA74" s="26"/>
      <c r="AB74" s="18"/>
      <c r="AC74" s="19"/>
      <c r="AD74" s="179"/>
    </row>
    <row r="75" spans="1:29" ht="12.75" customHeight="1">
      <c r="A75" s="65" t="s">
        <v>581</v>
      </c>
      <c r="B75" s="64">
        <v>144</v>
      </c>
      <c r="C75" s="31"/>
      <c r="D75" s="300" t="s">
        <v>306</v>
      </c>
      <c r="E75" s="31" t="s">
        <v>559</v>
      </c>
      <c r="F75" s="236">
        <f t="shared" si="12"/>
        <v>0</v>
      </c>
      <c r="G75" s="164" t="s">
        <v>33</v>
      </c>
      <c r="H75" s="168"/>
      <c r="I75" s="151">
        <v>4.2</v>
      </c>
      <c r="J75" s="137">
        <f t="shared" si="13"/>
        <v>0</v>
      </c>
      <c r="K75" s="103" t="s">
        <v>93</v>
      </c>
      <c r="L75" s="103"/>
      <c r="M75" s="149"/>
      <c r="N75" s="104"/>
      <c r="O75" s="104"/>
      <c r="P75" s="104"/>
      <c r="Q75" s="104"/>
      <c r="R75" s="104"/>
      <c r="S75" s="104"/>
      <c r="T75" s="69"/>
      <c r="V75" s="23">
        <v>11.360999999999999</v>
      </c>
      <c r="W75" s="23" t="e">
        <f>+'Wholesale Sheet 2'!#REF!/'Wholesale Sheet 1'!L37*V75</f>
        <v>#REF!</v>
      </c>
      <c r="X75" s="23"/>
      <c r="Y75" s="29">
        <v>10.001</v>
      </c>
      <c r="Z75" s="24">
        <f>+'Wholesale Sheet 2'!H46/'Wholesale Sheet 2'!B46*Y75</f>
        <v>0</v>
      </c>
      <c r="AA75" s="26"/>
      <c r="AB75" s="18"/>
      <c r="AC75" s="19"/>
    </row>
    <row r="76" spans="1:29" ht="12.75" customHeight="1">
      <c r="A76" s="65" t="s">
        <v>20</v>
      </c>
      <c r="B76" s="64">
        <v>144</v>
      </c>
      <c r="C76" s="31"/>
      <c r="D76" s="300" t="s">
        <v>332</v>
      </c>
      <c r="E76" s="31" t="s">
        <v>559</v>
      </c>
      <c r="F76" s="236">
        <f t="shared" si="12"/>
        <v>0</v>
      </c>
      <c r="G76" s="31" t="s">
        <v>33</v>
      </c>
      <c r="H76" s="168"/>
      <c r="I76" s="151">
        <v>5.75</v>
      </c>
      <c r="J76" s="153">
        <f t="shared" si="13"/>
        <v>0</v>
      </c>
      <c r="K76" s="65" t="s">
        <v>88</v>
      </c>
      <c r="L76" s="64">
        <v>288</v>
      </c>
      <c r="M76" s="31"/>
      <c r="N76" s="300" t="s">
        <v>326</v>
      </c>
      <c r="O76" s="31" t="s">
        <v>556</v>
      </c>
      <c r="P76" s="31">
        <f>(R76/L76)*O76</f>
        <v>0</v>
      </c>
      <c r="Q76" s="31" t="s">
        <v>33</v>
      </c>
      <c r="R76" s="168"/>
      <c r="S76" s="183">
        <v>0.95</v>
      </c>
      <c r="T76" s="135">
        <f>+R76*S76</f>
        <v>0</v>
      </c>
      <c r="V76" s="23">
        <v>15.901</v>
      </c>
      <c r="W76" s="23" t="e">
        <f>+'Wholesale Sheet 2'!#REF!/'Wholesale Sheet 1'!#REF!*V76</f>
        <v>#REF!</v>
      </c>
      <c r="X76" s="23"/>
      <c r="Y76" s="29">
        <v>11.591</v>
      </c>
      <c r="Z76" s="24">
        <f>+'Wholesale Sheet 2'!R20/'Wholesale Sheet 2'!L18*Y76</f>
        <v>0</v>
      </c>
      <c r="AA76" s="26"/>
      <c r="AB76" s="18"/>
      <c r="AC76" s="19"/>
    </row>
    <row r="77" spans="1:29" ht="12.75" customHeight="1">
      <c r="A77" s="65" t="s">
        <v>145</v>
      </c>
      <c r="B77" s="64">
        <v>36</v>
      </c>
      <c r="C77" s="31"/>
      <c r="D77" s="300" t="s">
        <v>309</v>
      </c>
      <c r="E77" s="31" t="s">
        <v>576</v>
      </c>
      <c r="F77" s="236">
        <f t="shared" si="12"/>
        <v>0</v>
      </c>
      <c r="G77" s="31" t="s">
        <v>33</v>
      </c>
      <c r="H77" s="168"/>
      <c r="I77" s="151">
        <v>7.6</v>
      </c>
      <c r="J77" s="153">
        <f t="shared" si="13"/>
        <v>0</v>
      </c>
      <c r="K77" s="65" t="s">
        <v>124</v>
      </c>
      <c r="L77" s="64">
        <v>144</v>
      </c>
      <c r="M77" s="31"/>
      <c r="N77" s="300" t="s">
        <v>325</v>
      </c>
      <c r="O77" s="254" t="s">
        <v>625</v>
      </c>
      <c r="P77" s="31">
        <f>(R77/L77)*O77</f>
        <v>0</v>
      </c>
      <c r="Q77" s="31" t="s">
        <v>33</v>
      </c>
      <c r="R77" s="168"/>
      <c r="S77" s="183">
        <v>1.5</v>
      </c>
      <c r="T77" s="135">
        <f>+R77*S77</f>
        <v>0</v>
      </c>
      <c r="V77" s="23"/>
      <c r="W77" s="23"/>
      <c r="X77" s="23"/>
      <c r="Y77" s="30"/>
      <c r="Z77" s="23"/>
      <c r="AA77" s="26"/>
      <c r="AB77" s="18"/>
      <c r="AC77" s="19"/>
    </row>
    <row r="78" spans="1:26" ht="12.75" customHeight="1">
      <c r="A78" s="63" t="s">
        <v>225</v>
      </c>
      <c r="B78" s="64">
        <v>144</v>
      </c>
      <c r="C78" s="165"/>
      <c r="D78" s="300" t="s">
        <v>424</v>
      </c>
      <c r="E78" s="315">
        <v>14.2</v>
      </c>
      <c r="F78" s="236">
        <f t="shared" si="12"/>
        <v>0</v>
      </c>
      <c r="G78" s="31" t="s">
        <v>34</v>
      </c>
      <c r="H78" s="168"/>
      <c r="I78" s="150">
        <v>10</v>
      </c>
      <c r="J78" s="153">
        <f t="shared" si="13"/>
        <v>0</v>
      </c>
      <c r="K78" s="65" t="s">
        <v>89</v>
      </c>
      <c r="L78" s="64">
        <v>72</v>
      </c>
      <c r="M78" s="31"/>
      <c r="N78" s="300" t="s">
        <v>324</v>
      </c>
      <c r="O78" s="31" t="s">
        <v>556</v>
      </c>
      <c r="P78" s="31">
        <f>(R78/L78)*O78</f>
        <v>0</v>
      </c>
      <c r="Q78" s="31" t="s">
        <v>33</v>
      </c>
      <c r="R78" s="168"/>
      <c r="S78" s="183">
        <v>2.6</v>
      </c>
      <c r="T78" s="135">
        <f>+R78*S78</f>
        <v>0</v>
      </c>
      <c r="V78" s="23"/>
      <c r="W78" s="23"/>
      <c r="X78" s="23"/>
      <c r="Y78" s="30"/>
      <c r="Z78" s="23"/>
    </row>
    <row r="79" spans="1:26" ht="12.75" customHeight="1">
      <c r="A79" s="40" t="s">
        <v>195</v>
      </c>
      <c r="B79" s="40"/>
      <c r="C79" s="147"/>
      <c r="D79" s="147"/>
      <c r="E79" s="147"/>
      <c r="F79" s="147"/>
      <c r="G79" s="147"/>
      <c r="H79" s="68"/>
      <c r="I79" s="148"/>
      <c r="J79" s="69"/>
      <c r="K79" s="184" t="s">
        <v>464</v>
      </c>
      <c r="L79" s="64">
        <v>36</v>
      </c>
      <c r="M79" s="31"/>
      <c r="N79" s="300" t="s">
        <v>441</v>
      </c>
      <c r="O79" s="254" t="s">
        <v>607</v>
      </c>
      <c r="P79" s="31">
        <f>(R79/L79)*O79</f>
        <v>0</v>
      </c>
      <c r="Q79" s="31" t="s">
        <v>33</v>
      </c>
      <c r="R79" s="168"/>
      <c r="S79" s="183">
        <v>6</v>
      </c>
      <c r="T79" s="135">
        <f>+R79*S79</f>
        <v>0</v>
      </c>
      <c r="V79" s="23"/>
      <c r="W79" s="23"/>
      <c r="X79" s="23"/>
      <c r="Y79" s="30"/>
      <c r="Z79" s="23"/>
    </row>
    <row r="80" spans="1:26" ht="12.75" customHeight="1">
      <c r="A80" s="63" t="s">
        <v>183</v>
      </c>
      <c r="B80" s="64">
        <v>288</v>
      </c>
      <c r="C80" s="31"/>
      <c r="D80" s="300" t="s">
        <v>703</v>
      </c>
      <c r="E80" s="31" t="s">
        <v>556</v>
      </c>
      <c r="F80" s="236">
        <f>(H80/B80)*E80</f>
        <v>0</v>
      </c>
      <c r="G80" s="31" t="s">
        <v>33</v>
      </c>
      <c r="H80" s="168"/>
      <c r="I80" s="150">
        <v>2</v>
      </c>
      <c r="J80" s="135">
        <f>+H80*I80</f>
        <v>0</v>
      </c>
      <c r="K80" s="154" t="s">
        <v>148</v>
      </c>
      <c r="L80" s="78"/>
      <c r="M80" s="79"/>
      <c r="N80" s="80"/>
      <c r="O80" s="80"/>
      <c r="P80" s="80"/>
      <c r="Q80" s="80"/>
      <c r="R80" s="81"/>
      <c r="S80" s="325">
        <f>SUM(J4:J83)+SUM(T4:T79)</f>
        <v>0</v>
      </c>
      <c r="T80" s="326"/>
      <c r="V80" s="23"/>
      <c r="W80" s="23"/>
      <c r="X80" s="23"/>
      <c r="Y80" s="30"/>
      <c r="Z80" s="23"/>
    </row>
    <row r="81" spans="1:26" ht="12.75" customHeight="1">
      <c r="A81" s="65" t="s">
        <v>241</v>
      </c>
      <c r="B81" s="64">
        <v>144</v>
      </c>
      <c r="C81" s="296"/>
      <c r="D81" s="304" t="s">
        <v>700</v>
      </c>
      <c r="E81" s="241">
        <v>7</v>
      </c>
      <c r="F81" s="236">
        <f>(H81/B81)*E81</f>
        <v>0</v>
      </c>
      <c r="G81" s="31" t="s">
        <v>33</v>
      </c>
      <c r="H81" s="168"/>
      <c r="I81" s="169">
        <v>4.75</v>
      </c>
      <c r="J81" s="137">
        <f>+H81*I81</f>
        <v>0</v>
      </c>
      <c r="K81" s="321" t="s">
        <v>166</v>
      </c>
      <c r="L81" s="88"/>
      <c r="M81" s="83"/>
      <c r="N81" s="32"/>
      <c r="O81" s="32"/>
      <c r="P81" s="32"/>
      <c r="Q81" s="32"/>
      <c r="R81" s="84" t="s">
        <v>21</v>
      </c>
      <c r="S81" s="327">
        <f>SUM(F4:F83)+SUM(P4:P79)+'Wholesale Sheet 2'!T84</f>
        <v>0</v>
      </c>
      <c r="T81" s="328"/>
      <c r="V81" s="23"/>
      <c r="W81" s="23"/>
      <c r="X81" s="23"/>
      <c r="Y81" s="30"/>
      <c r="Z81" s="23"/>
    </row>
    <row r="82" spans="1:26" ht="12.75" customHeight="1">
      <c r="A82" s="65" t="s">
        <v>242</v>
      </c>
      <c r="B82" s="220">
        <v>144</v>
      </c>
      <c r="C82" s="225"/>
      <c r="D82" s="304" t="s">
        <v>701</v>
      </c>
      <c r="E82" s="225">
        <v>12</v>
      </c>
      <c r="F82" s="236">
        <f>(H82/B82)*E82</f>
        <v>0</v>
      </c>
      <c r="G82" s="225" t="s">
        <v>33</v>
      </c>
      <c r="H82" s="168"/>
      <c r="I82" s="297">
        <v>5.5</v>
      </c>
      <c r="J82" s="137">
        <f>+H82*I82</f>
        <v>0</v>
      </c>
      <c r="K82" s="322"/>
      <c r="L82" s="88"/>
      <c r="M82" s="85"/>
      <c r="N82" s="85"/>
      <c r="O82" s="85"/>
      <c r="P82" s="85"/>
      <c r="Q82" s="85"/>
      <c r="R82" s="82" t="s">
        <v>167</v>
      </c>
      <c r="S82" s="86"/>
      <c r="T82" s="87"/>
      <c r="V82" s="23"/>
      <c r="W82" s="23"/>
      <c r="X82" s="23"/>
      <c r="Y82" s="30"/>
      <c r="Z82" s="23"/>
    </row>
    <row r="83" spans="1:26" ht="12.75" customHeight="1">
      <c r="A83" s="65" t="s">
        <v>156</v>
      </c>
      <c r="B83" s="64">
        <v>144</v>
      </c>
      <c r="C83" s="138"/>
      <c r="D83" s="300" t="s">
        <v>702</v>
      </c>
      <c r="E83" s="138">
        <v>14</v>
      </c>
      <c r="F83" s="236">
        <f>(H83/B83)*E83</f>
        <v>0</v>
      </c>
      <c r="G83" s="31" t="s">
        <v>33</v>
      </c>
      <c r="H83" s="168"/>
      <c r="I83" s="298">
        <v>5.5</v>
      </c>
      <c r="J83" s="137">
        <f>+H83*I83</f>
        <v>0</v>
      </c>
      <c r="K83" s="323"/>
      <c r="L83" s="88"/>
      <c r="M83" s="85"/>
      <c r="N83" s="85"/>
      <c r="O83" s="85"/>
      <c r="P83" s="85"/>
      <c r="Q83" s="85"/>
      <c r="R83" s="242" t="s">
        <v>580</v>
      </c>
      <c r="S83" s="86"/>
      <c r="T83" s="87"/>
      <c r="V83" s="23"/>
      <c r="W83" s="23"/>
      <c r="X83" s="23"/>
      <c r="Y83" s="30"/>
      <c r="Z83" s="23"/>
    </row>
    <row r="84" spans="1:26" ht="12.75" customHeight="1">
      <c r="A84" s="329" t="s">
        <v>226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1"/>
      <c r="U84" s="7"/>
      <c r="V84" s="23"/>
      <c r="W84" s="23"/>
      <c r="X84" s="23"/>
      <c r="Y84" s="30"/>
      <c r="Z84" s="23"/>
    </row>
    <row r="85" spans="21:27" ht="12.75">
      <c r="U85" s="25"/>
      <c r="Y85"/>
      <c r="AA85"/>
    </row>
    <row r="86" spans="21:27" ht="12.75">
      <c r="U86" s="20"/>
      <c r="V86" s="21"/>
      <c r="Y86"/>
      <c r="AA86"/>
    </row>
    <row r="87" spans="2:28" ht="12.75">
      <c r="B87" s="235"/>
      <c r="K87" s="174"/>
      <c r="L87" s="175"/>
      <c r="M87" s="176"/>
      <c r="N87" s="176"/>
      <c r="O87" s="176"/>
      <c r="P87" s="176"/>
      <c r="Q87" s="176"/>
      <c r="R87" s="175"/>
      <c r="S87" s="177"/>
      <c r="T87" s="178"/>
      <c r="W87" t="s">
        <v>26</v>
      </c>
      <c r="Z87" s="12"/>
      <c r="AA87" s="27"/>
      <c r="AB87" s="11"/>
    </row>
    <row r="88" spans="26:28" ht="12.75">
      <c r="Z88" s="2"/>
      <c r="AA88" s="27"/>
      <c r="AB88" s="11"/>
    </row>
    <row r="89" spans="26:28" ht="12.75">
      <c r="Z89" s="2"/>
      <c r="AA89" s="27"/>
      <c r="AB89" s="11"/>
    </row>
    <row r="90" spans="1:28" ht="12.75">
      <c r="A90" s="131"/>
      <c r="B90" s="95"/>
      <c r="C90" s="132"/>
      <c r="D90" s="132"/>
      <c r="E90" s="132"/>
      <c r="F90" s="132"/>
      <c r="G90" s="133"/>
      <c r="H90" s="134"/>
      <c r="I90" s="94"/>
      <c r="Z90" s="2"/>
      <c r="AA90" s="27"/>
      <c r="AB90" s="11"/>
    </row>
    <row r="91" spans="1:9" ht="12.75">
      <c r="A91" s="131"/>
      <c r="B91" s="95"/>
      <c r="C91" s="102"/>
      <c r="D91" s="102"/>
      <c r="E91" s="102"/>
      <c r="F91" s="102"/>
      <c r="G91" s="102"/>
      <c r="H91" s="134"/>
      <c r="I91" s="93"/>
    </row>
    <row r="92" spans="1:9" ht="12.75">
      <c r="A92" s="131"/>
      <c r="B92" s="95"/>
      <c r="C92" s="132"/>
      <c r="D92" s="132"/>
      <c r="E92" s="132"/>
      <c r="F92" s="132"/>
      <c r="G92" s="133"/>
      <c r="H92" s="134"/>
      <c r="I92" s="93"/>
    </row>
  </sheetData>
  <sheetProtection/>
  <protectedRanges>
    <protectedRange password="CC50" sqref="M55:N55" name="Range1_15_3_1_1"/>
  </protectedRanges>
  <mergeCells count="5">
    <mergeCell ref="K81:K83"/>
    <mergeCell ref="A1:T1"/>
    <mergeCell ref="S80:T80"/>
    <mergeCell ref="S81:T81"/>
    <mergeCell ref="A84:T84"/>
  </mergeCells>
  <printOptions horizontalCentered="1" verticalCentered="1"/>
  <pageMargins left="0.16" right="0.16" top="0.81" bottom="0" header="0.24" footer="0"/>
  <pageSetup fitToHeight="1" fitToWidth="1" horizontalDpi="600" verticalDpi="600" orientation="portrait" paperSize="5" scale="88" r:id="rId2"/>
  <headerFooter alignWithMargins="0">
    <oddHeader>&amp;L&amp;G&amp;C&amp;14 &amp;12 &amp;10 11684 COUNTY ROAD 42, R.R. #2 TECUMSEH, ONTARIO N8N 0G8
PHONE: 519-979-2471  FAX: 519-979-2813  TOLL FREE: 1-800-390-3563
EMAIL: sales@khfireworks.ca       www.khfireworks.ca&amp;R2021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122"/>
  <sheetViews>
    <sheetView view="pageBreakPreview" zoomScaleSheetLayoutView="100" workbookViewId="0" topLeftCell="A1">
      <selection activeCell="B88" sqref="B88"/>
    </sheetView>
  </sheetViews>
  <sheetFormatPr defaultColWidth="9.140625" defaultRowHeight="12.75"/>
  <cols>
    <col min="1" max="1" width="23.421875" style="7" customWidth="1"/>
    <col min="2" max="2" width="6.00390625" style="14" customWidth="1"/>
    <col min="3" max="3" width="6.00390625" style="14" hidden="1" customWidth="1"/>
    <col min="4" max="4" width="5.421875" style="14" hidden="1" customWidth="1"/>
    <col min="5" max="5" width="6.8515625" style="263" hidden="1" customWidth="1"/>
    <col min="6" max="6" width="5.421875" style="14" hidden="1" customWidth="1"/>
    <col min="7" max="7" width="11.28125" style="32" hidden="1" customWidth="1"/>
    <col min="8" max="8" width="6.421875" style="7" customWidth="1"/>
    <col min="9" max="9" width="7.421875" style="15" customWidth="1"/>
    <col min="10" max="10" width="12.7109375" style="16" customWidth="1"/>
    <col min="11" max="11" width="23.421875" style="7" customWidth="1"/>
    <col min="12" max="12" width="5.7109375" style="14" customWidth="1"/>
    <col min="13" max="13" width="5.7109375" style="14" hidden="1" customWidth="1"/>
    <col min="14" max="14" width="5.421875" style="14" hidden="1" customWidth="1"/>
    <col min="15" max="15" width="6.8515625" style="14" hidden="1" customWidth="1"/>
    <col min="16" max="16" width="5.421875" style="14" hidden="1" customWidth="1"/>
    <col min="17" max="17" width="10.57421875" style="32" hidden="1" customWidth="1"/>
    <col min="18" max="18" width="6.421875" style="7" customWidth="1"/>
    <col min="19" max="19" width="7.421875" style="15" customWidth="1"/>
    <col min="20" max="20" width="12.7109375" style="16" customWidth="1"/>
    <col min="21" max="26" width="1.7109375" style="0" customWidth="1"/>
    <col min="27" max="27" width="25.00390625" style="0" customWidth="1"/>
  </cols>
  <sheetData>
    <row r="1" spans="1:25" s="90" customFormat="1" ht="12.75" customHeight="1" thickBot="1">
      <c r="A1" s="335" t="str">
        <f>'Wholesale Sheet 1'!A1</f>
        <v>(INSERT COMPANY)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89"/>
      <c r="V1" s="89"/>
      <c r="X1" s="91"/>
      <c r="Y1" s="89"/>
    </row>
    <row r="2" spans="1:24" s="90" customFormat="1" ht="12.75" customHeight="1">
      <c r="A2" s="50" t="s">
        <v>116</v>
      </c>
      <c r="B2" s="51" t="s">
        <v>117</v>
      </c>
      <c r="C2" s="49" t="s">
        <v>743</v>
      </c>
      <c r="D2" s="49" t="s">
        <v>742</v>
      </c>
      <c r="E2" s="255" t="s">
        <v>555</v>
      </c>
      <c r="F2" s="49" t="s">
        <v>558</v>
      </c>
      <c r="G2" s="49" t="s">
        <v>74</v>
      </c>
      <c r="H2" s="51" t="s">
        <v>52</v>
      </c>
      <c r="I2" s="52" t="s">
        <v>119</v>
      </c>
      <c r="J2" s="53" t="s">
        <v>120</v>
      </c>
      <c r="K2" s="54" t="s">
        <v>116</v>
      </c>
      <c r="L2" s="51" t="s">
        <v>117</v>
      </c>
      <c r="M2" s="49" t="s">
        <v>743</v>
      </c>
      <c r="N2" s="49" t="s">
        <v>742</v>
      </c>
      <c r="O2" s="49" t="s">
        <v>555</v>
      </c>
      <c r="P2" s="49" t="s">
        <v>558</v>
      </c>
      <c r="Q2" s="49" t="s">
        <v>74</v>
      </c>
      <c r="R2" s="51" t="s">
        <v>118</v>
      </c>
      <c r="S2" s="55" t="s">
        <v>119</v>
      </c>
      <c r="T2" s="56" t="s">
        <v>120</v>
      </c>
      <c r="X2" s="91"/>
    </row>
    <row r="3" spans="1:20" s="90" customFormat="1" ht="12.75" customHeight="1">
      <c r="A3" s="42" t="s">
        <v>45</v>
      </c>
      <c r="B3" s="42"/>
      <c r="C3" s="310"/>
      <c r="D3" s="41"/>
      <c r="E3" s="256"/>
      <c r="F3" s="41"/>
      <c r="G3" s="41"/>
      <c r="H3" s="41"/>
      <c r="I3" s="41"/>
      <c r="J3" s="43"/>
      <c r="K3" s="42" t="s">
        <v>46</v>
      </c>
      <c r="L3" s="42"/>
      <c r="M3" s="310"/>
      <c r="N3" s="41"/>
      <c r="O3" s="41"/>
      <c r="P3" s="41"/>
      <c r="Q3" s="41"/>
      <c r="R3" s="41"/>
      <c r="S3" s="41"/>
      <c r="T3" s="146"/>
    </row>
    <row r="4" spans="1:20" s="90" customFormat="1" ht="12.75" customHeight="1">
      <c r="A4" s="65" t="s">
        <v>152</v>
      </c>
      <c r="B4" s="65">
        <v>80</v>
      </c>
      <c r="C4" s="131"/>
      <c r="D4" s="300" t="s">
        <v>354</v>
      </c>
      <c r="E4" s="317">
        <v>10.9</v>
      </c>
      <c r="F4" s="236">
        <f aca="true" t="shared" si="0" ref="F4:F13">(H4/B4)*E4</f>
        <v>0</v>
      </c>
      <c r="G4" s="31" t="s">
        <v>33</v>
      </c>
      <c r="H4" s="168"/>
      <c r="I4" s="205">
        <v>5.5</v>
      </c>
      <c r="J4" s="135">
        <f aca="true" t="shared" si="1" ref="J4:J35">+H4*I4</f>
        <v>0</v>
      </c>
      <c r="K4" s="227" t="s">
        <v>182</v>
      </c>
      <c r="L4" s="64">
        <v>8</v>
      </c>
      <c r="M4" s="218"/>
      <c r="N4" s="300" t="s">
        <v>368</v>
      </c>
      <c r="O4" s="161" t="s">
        <v>569</v>
      </c>
      <c r="P4" s="31">
        <f aca="true" t="shared" si="2" ref="P4:P14">(R4/L4)*O4</f>
        <v>0</v>
      </c>
      <c r="Q4" s="31" t="s">
        <v>35</v>
      </c>
      <c r="R4" s="168"/>
      <c r="S4" s="234">
        <v>68</v>
      </c>
      <c r="T4" s="135">
        <f aca="true" t="shared" si="3" ref="T4:T62">+R4*S4</f>
        <v>0</v>
      </c>
    </row>
    <row r="5" spans="1:20" s="90" customFormat="1" ht="12.75" customHeight="1">
      <c r="A5" s="65" t="s">
        <v>7</v>
      </c>
      <c r="B5" s="65">
        <v>96</v>
      </c>
      <c r="C5" s="131"/>
      <c r="D5" s="300" t="s">
        <v>430</v>
      </c>
      <c r="E5" s="257" t="s">
        <v>575</v>
      </c>
      <c r="F5" s="236">
        <f t="shared" si="0"/>
        <v>0</v>
      </c>
      <c r="G5" s="31" t="s">
        <v>33</v>
      </c>
      <c r="H5" s="168"/>
      <c r="I5" s="205">
        <v>7.35</v>
      </c>
      <c r="J5" s="135">
        <f t="shared" si="1"/>
        <v>0</v>
      </c>
      <c r="K5" s="65" t="s">
        <v>494</v>
      </c>
      <c r="L5" s="64">
        <v>12</v>
      </c>
      <c r="M5" s="218"/>
      <c r="N5" s="304" t="s">
        <v>451</v>
      </c>
      <c r="O5" s="161" t="s">
        <v>559</v>
      </c>
      <c r="P5" s="31">
        <f t="shared" si="2"/>
        <v>0</v>
      </c>
      <c r="Q5" s="31"/>
      <c r="R5" s="168"/>
      <c r="S5" s="151">
        <v>70</v>
      </c>
      <c r="T5" s="135">
        <f t="shared" si="3"/>
        <v>0</v>
      </c>
    </row>
    <row r="6" spans="1:26" s="67" customFormat="1" ht="12.75" customHeight="1">
      <c r="A6" s="65" t="s">
        <v>66</v>
      </c>
      <c r="B6" s="65">
        <v>60</v>
      </c>
      <c r="C6" s="131"/>
      <c r="D6" s="300" t="s">
        <v>338</v>
      </c>
      <c r="E6" s="317">
        <v>10.92</v>
      </c>
      <c r="F6" s="236">
        <f t="shared" si="0"/>
        <v>0</v>
      </c>
      <c r="G6" s="31" t="s">
        <v>35</v>
      </c>
      <c r="H6" s="168"/>
      <c r="I6" s="205">
        <v>7.35</v>
      </c>
      <c r="J6" s="135">
        <f t="shared" si="1"/>
        <v>0</v>
      </c>
      <c r="K6" s="65" t="s">
        <v>192</v>
      </c>
      <c r="L6" s="64">
        <v>8</v>
      </c>
      <c r="M6" s="218"/>
      <c r="N6" s="300" t="s">
        <v>379</v>
      </c>
      <c r="O6" s="161" t="s">
        <v>563</v>
      </c>
      <c r="P6" s="31">
        <f t="shared" si="2"/>
        <v>0</v>
      </c>
      <c r="Q6" s="31" t="s">
        <v>32</v>
      </c>
      <c r="R6" s="168"/>
      <c r="S6" s="150">
        <v>73</v>
      </c>
      <c r="T6" s="135">
        <f t="shared" si="3"/>
        <v>0</v>
      </c>
      <c r="Z6" s="90"/>
    </row>
    <row r="7" spans="1:29" s="67" customFormat="1" ht="12.75" customHeight="1">
      <c r="A7" s="65" t="s">
        <v>133</v>
      </c>
      <c r="B7" s="65">
        <v>72</v>
      </c>
      <c r="C7" s="131"/>
      <c r="D7" s="300" t="s">
        <v>469</v>
      </c>
      <c r="E7" s="317">
        <v>13.22</v>
      </c>
      <c r="F7" s="236">
        <f t="shared" si="0"/>
        <v>0</v>
      </c>
      <c r="G7" s="31" t="s">
        <v>32</v>
      </c>
      <c r="H7" s="168"/>
      <c r="I7" s="205">
        <v>9.5</v>
      </c>
      <c r="J7" s="135">
        <f t="shared" si="1"/>
        <v>0</v>
      </c>
      <c r="K7" s="65" t="s">
        <v>31</v>
      </c>
      <c r="L7" s="64">
        <v>6</v>
      </c>
      <c r="M7" s="218"/>
      <c r="N7" s="300" t="s">
        <v>420</v>
      </c>
      <c r="O7" s="161" t="s">
        <v>575</v>
      </c>
      <c r="P7" s="31">
        <f t="shared" si="2"/>
        <v>0</v>
      </c>
      <c r="Q7" s="31" t="s">
        <v>35</v>
      </c>
      <c r="R7" s="168"/>
      <c r="S7" s="150">
        <v>73.25</v>
      </c>
      <c r="T7" s="135">
        <f t="shared" si="3"/>
        <v>0</v>
      </c>
      <c r="Z7" s="90"/>
      <c r="AA7" s="38"/>
      <c r="AB7" s="92"/>
      <c r="AC7" s="93"/>
    </row>
    <row r="8" spans="1:29" s="67" customFormat="1" ht="12.75" customHeight="1">
      <c r="A8" s="65" t="s">
        <v>60</v>
      </c>
      <c r="B8" s="64">
        <v>36</v>
      </c>
      <c r="C8" s="218"/>
      <c r="D8" s="300" t="s">
        <v>370</v>
      </c>
      <c r="E8" s="317">
        <v>11.96</v>
      </c>
      <c r="F8" s="236">
        <f t="shared" si="0"/>
        <v>0</v>
      </c>
      <c r="G8" s="31" t="s">
        <v>33</v>
      </c>
      <c r="H8" s="168"/>
      <c r="I8" s="234">
        <v>9.75</v>
      </c>
      <c r="J8" s="135">
        <f t="shared" si="1"/>
        <v>0</v>
      </c>
      <c r="K8" s="65" t="s">
        <v>139</v>
      </c>
      <c r="L8" s="64">
        <v>12</v>
      </c>
      <c r="M8" s="218"/>
      <c r="N8" s="300" t="s">
        <v>407</v>
      </c>
      <c r="O8" s="161" t="s">
        <v>574</v>
      </c>
      <c r="P8" s="31">
        <f t="shared" si="2"/>
        <v>0</v>
      </c>
      <c r="Q8" s="161" t="s">
        <v>32</v>
      </c>
      <c r="R8" s="168"/>
      <c r="S8" s="151">
        <v>75</v>
      </c>
      <c r="T8" s="135">
        <f t="shared" si="3"/>
        <v>0</v>
      </c>
      <c r="Z8" s="90"/>
      <c r="AA8" s="38"/>
      <c r="AB8" s="92"/>
      <c r="AC8" s="93"/>
    </row>
    <row r="9" spans="1:29" s="67" customFormat="1" ht="12.75" customHeight="1">
      <c r="A9" s="63" t="s">
        <v>214</v>
      </c>
      <c r="B9" s="64">
        <v>48</v>
      </c>
      <c r="C9" s="218"/>
      <c r="D9" s="300" t="s">
        <v>318</v>
      </c>
      <c r="E9" s="317">
        <v>14.44</v>
      </c>
      <c r="F9" s="236">
        <f t="shared" si="0"/>
        <v>0</v>
      </c>
      <c r="G9" s="31" t="s">
        <v>35</v>
      </c>
      <c r="H9" s="168"/>
      <c r="I9" s="234">
        <v>10</v>
      </c>
      <c r="J9" s="135">
        <f t="shared" si="1"/>
        <v>0</v>
      </c>
      <c r="K9" s="65" t="s">
        <v>193</v>
      </c>
      <c r="L9" s="65">
        <v>6</v>
      </c>
      <c r="M9" s="131"/>
      <c r="N9" s="300" t="s">
        <v>394</v>
      </c>
      <c r="O9" s="161" t="s">
        <v>573</v>
      </c>
      <c r="P9" s="31">
        <f t="shared" si="2"/>
        <v>0</v>
      </c>
      <c r="Q9" s="161" t="s">
        <v>32</v>
      </c>
      <c r="R9" s="168"/>
      <c r="S9" s="150">
        <v>75</v>
      </c>
      <c r="T9" s="135">
        <f t="shared" si="3"/>
        <v>0</v>
      </c>
      <c r="Z9" s="90"/>
      <c r="AA9" s="38"/>
      <c r="AB9" s="92"/>
      <c r="AC9" s="93"/>
    </row>
    <row r="10" spans="1:29" s="67" customFormat="1" ht="12.75" customHeight="1">
      <c r="A10" s="65" t="s">
        <v>6</v>
      </c>
      <c r="B10" s="64">
        <v>48</v>
      </c>
      <c r="C10" s="218"/>
      <c r="D10" s="300" t="s">
        <v>425</v>
      </c>
      <c r="E10" s="258" t="s">
        <v>569</v>
      </c>
      <c r="F10" s="236">
        <f t="shared" si="0"/>
        <v>0</v>
      </c>
      <c r="G10" s="161" t="s">
        <v>33</v>
      </c>
      <c r="H10" s="168"/>
      <c r="I10" s="234">
        <v>14</v>
      </c>
      <c r="J10" s="135">
        <f t="shared" si="1"/>
        <v>0</v>
      </c>
      <c r="K10" s="65" t="s">
        <v>493</v>
      </c>
      <c r="L10" s="65">
        <v>12</v>
      </c>
      <c r="M10" s="131"/>
      <c r="N10" s="304" t="s">
        <v>452</v>
      </c>
      <c r="O10" s="31" t="s">
        <v>575</v>
      </c>
      <c r="P10" s="31">
        <f t="shared" si="2"/>
        <v>0</v>
      </c>
      <c r="Q10" s="31" t="s">
        <v>32</v>
      </c>
      <c r="R10" s="168"/>
      <c r="S10" s="234">
        <v>75</v>
      </c>
      <c r="T10" s="135">
        <f t="shared" si="3"/>
        <v>0</v>
      </c>
      <c r="Z10" s="90"/>
      <c r="AA10" s="38"/>
      <c r="AB10" s="92"/>
      <c r="AC10" s="94"/>
    </row>
    <row r="11" spans="1:29" s="67" customFormat="1" ht="12.75" customHeight="1">
      <c r="A11" s="65" t="s">
        <v>668</v>
      </c>
      <c r="B11" s="64">
        <v>36</v>
      </c>
      <c r="C11" s="218"/>
      <c r="D11" s="304" t="s">
        <v>704</v>
      </c>
      <c r="E11" s="316">
        <v>8.02</v>
      </c>
      <c r="F11" s="236">
        <f t="shared" si="0"/>
        <v>0</v>
      </c>
      <c r="G11" s="161" t="s">
        <v>32</v>
      </c>
      <c r="H11" s="168"/>
      <c r="I11" s="150">
        <v>15</v>
      </c>
      <c r="J11" s="135">
        <f t="shared" si="1"/>
        <v>0</v>
      </c>
      <c r="K11" s="267" t="s">
        <v>138</v>
      </c>
      <c r="L11" s="65">
        <v>12</v>
      </c>
      <c r="M11" s="131"/>
      <c r="N11" s="300" t="s">
        <v>291</v>
      </c>
      <c r="O11" s="161" t="s">
        <v>587</v>
      </c>
      <c r="P11" s="31">
        <f t="shared" si="2"/>
        <v>0</v>
      </c>
      <c r="Q11" s="161" t="s">
        <v>32</v>
      </c>
      <c r="R11" s="168"/>
      <c r="S11" s="150">
        <v>75</v>
      </c>
      <c r="T11" s="135">
        <f t="shared" si="3"/>
        <v>0</v>
      </c>
      <c r="Z11" s="90"/>
      <c r="AA11" s="38"/>
      <c r="AB11" s="92"/>
      <c r="AC11" s="94"/>
    </row>
    <row r="12" spans="1:29" s="67" customFormat="1" ht="12.75" customHeight="1">
      <c r="A12" s="65" t="s">
        <v>482</v>
      </c>
      <c r="B12" s="64">
        <v>30</v>
      </c>
      <c r="C12" s="218"/>
      <c r="D12" s="304" t="s">
        <v>458</v>
      </c>
      <c r="E12" s="317">
        <v>10.7</v>
      </c>
      <c r="F12" s="236">
        <f t="shared" si="0"/>
        <v>0</v>
      </c>
      <c r="G12" s="31" t="s">
        <v>33</v>
      </c>
      <c r="H12" s="168"/>
      <c r="I12" s="205">
        <v>15.5</v>
      </c>
      <c r="J12" s="135">
        <f t="shared" si="1"/>
        <v>0</v>
      </c>
      <c r="K12" s="65" t="s">
        <v>43</v>
      </c>
      <c r="L12" s="64">
        <v>6</v>
      </c>
      <c r="M12" s="218"/>
      <c r="N12" s="300" t="s">
        <v>362</v>
      </c>
      <c r="O12" s="161" t="s">
        <v>583</v>
      </c>
      <c r="P12" s="31">
        <f t="shared" si="2"/>
        <v>0</v>
      </c>
      <c r="Q12" s="31" t="s">
        <v>35</v>
      </c>
      <c r="R12" s="168"/>
      <c r="S12" s="151">
        <v>76.65</v>
      </c>
      <c r="T12" s="135">
        <f t="shared" si="3"/>
        <v>0</v>
      </c>
      <c r="Z12" s="90"/>
      <c r="AA12" s="38"/>
      <c r="AB12" s="95"/>
      <c r="AC12" s="94"/>
    </row>
    <row r="13" spans="1:20" s="67" customFormat="1" ht="12.75" customHeight="1">
      <c r="A13" s="65" t="s">
        <v>481</v>
      </c>
      <c r="B13" s="65">
        <v>30</v>
      </c>
      <c r="C13" s="131"/>
      <c r="D13" s="304" t="s">
        <v>443</v>
      </c>
      <c r="E13" s="317">
        <v>11.55</v>
      </c>
      <c r="F13" s="236">
        <f t="shared" si="0"/>
        <v>0</v>
      </c>
      <c r="G13" s="31"/>
      <c r="H13" s="168"/>
      <c r="I13" s="234">
        <v>15.5</v>
      </c>
      <c r="J13" s="135">
        <f t="shared" si="1"/>
        <v>0</v>
      </c>
      <c r="K13" s="65" t="s">
        <v>68</v>
      </c>
      <c r="L13" s="64">
        <v>6</v>
      </c>
      <c r="M13" s="218"/>
      <c r="N13" s="300" t="s">
        <v>346</v>
      </c>
      <c r="O13" s="319" t="s">
        <v>603</v>
      </c>
      <c r="P13" s="31">
        <f t="shared" si="2"/>
        <v>0</v>
      </c>
      <c r="Q13" s="31" t="s">
        <v>35</v>
      </c>
      <c r="R13" s="168"/>
      <c r="S13" s="150">
        <v>85</v>
      </c>
      <c r="T13" s="135">
        <f t="shared" si="3"/>
        <v>0</v>
      </c>
    </row>
    <row r="14" spans="1:20" s="67" customFormat="1" ht="12.75" customHeight="1">
      <c r="A14" s="63" t="s">
        <v>669</v>
      </c>
      <c r="B14" s="65">
        <v>36</v>
      </c>
      <c r="C14" s="131"/>
      <c r="D14" s="304" t="s">
        <v>704</v>
      </c>
      <c r="E14" s="257"/>
      <c r="F14" s="236"/>
      <c r="G14" s="31"/>
      <c r="H14" s="168"/>
      <c r="I14" s="205">
        <v>17</v>
      </c>
      <c r="J14" s="135">
        <f t="shared" si="1"/>
        <v>0</v>
      </c>
      <c r="K14" s="131" t="s">
        <v>178</v>
      </c>
      <c r="L14" s="64">
        <v>8</v>
      </c>
      <c r="M14" s="218"/>
      <c r="N14" s="300" t="s">
        <v>305</v>
      </c>
      <c r="O14" s="161" t="s">
        <v>583</v>
      </c>
      <c r="P14" s="31">
        <f t="shared" si="2"/>
        <v>0</v>
      </c>
      <c r="Q14" s="31" t="s">
        <v>32</v>
      </c>
      <c r="R14" s="168"/>
      <c r="S14" s="150">
        <v>89</v>
      </c>
      <c r="T14" s="135">
        <f t="shared" si="3"/>
        <v>0</v>
      </c>
    </row>
    <row r="15" spans="1:20" s="67" customFormat="1" ht="12.75" customHeight="1">
      <c r="A15" s="63" t="s">
        <v>227</v>
      </c>
      <c r="B15" s="64">
        <v>20</v>
      </c>
      <c r="C15" s="218"/>
      <c r="D15" s="307" t="s">
        <v>327</v>
      </c>
      <c r="E15" s="257" t="s">
        <v>583</v>
      </c>
      <c r="F15" s="236">
        <f aca="true" t="shared" si="4" ref="F15:F46">(H15/B15)*E15</f>
        <v>0</v>
      </c>
      <c r="G15" s="31"/>
      <c r="H15" s="168"/>
      <c r="I15" s="234">
        <v>17.25</v>
      </c>
      <c r="J15" s="135">
        <f t="shared" si="1"/>
        <v>0</v>
      </c>
      <c r="K15" s="125" t="s">
        <v>693</v>
      </c>
      <c r="L15" s="126"/>
      <c r="M15" s="126"/>
      <c r="N15" s="127"/>
      <c r="O15" s="127"/>
      <c r="P15" s="251"/>
      <c r="Q15" s="127"/>
      <c r="R15" s="128"/>
      <c r="S15" s="129"/>
      <c r="T15" s="130">
        <f t="shared" si="3"/>
        <v>0</v>
      </c>
    </row>
    <row r="16" spans="1:20" s="90" customFormat="1" ht="12.75" customHeight="1">
      <c r="A16" s="63" t="s">
        <v>228</v>
      </c>
      <c r="B16" s="64">
        <v>18</v>
      </c>
      <c r="C16" s="218"/>
      <c r="D16" s="307" t="s">
        <v>470</v>
      </c>
      <c r="E16" s="257" t="s">
        <v>569</v>
      </c>
      <c r="F16" s="236">
        <f t="shared" si="4"/>
        <v>0</v>
      </c>
      <c r="G16" s="31"/>
      <c r="H16" s="168"/>
      <c r="I16" s="234">
        <v>20.75</v>
      </c>
      <c r="J16" s="135">
        <f t="shared" si="1"/>
        <v>0</v>
      </c>
      <c r="K16" s="65" t="s">
        <v>636</v>
      </c>
      <c r="L16" s="64">
        <v>24</v>
      </c>
      <c r="M16" s="64"/>
      <c r="N16" s="304" t="s">
        <v>718</v>
      </c>
      <c r="O16" s="31"/>
      <c r="P16" s="31"/>
      <c r="Q16" s="31"/>
      <c r="R16" s="168"/>
      <c r="S16" s="150">
        <v>21</v>
      </c>
      <c r="T16" s="135">
        <f t="shared" si="3"/>
        <v>0</v>
      </c>
    </row>
    <row r="17" spans="1:29" s="90" customFormat="1" ht="12.75" customHeight="1">
      <c r="A17" s="139" t="s">
        <v>5</v>
      </c>
      <c r="B17" s="65">
        <v>24</v>
      </c>
      <c r="C17" s="131"/>
      <c r="D17" s="300" t="s">
        <v>398</v>
      </c>
      <c r="E17" s="316">
        <v>22.38</v>
      </c>
      <c r="F17" s="236">
        <f t="shared" si="4"/>
        <v>0</v>
      </c>
      <c r="G17" s="161" t="s">
        <v>32</v>
      </c>
      <c r="H17" s="168"/>
      <c r="I17" s="205">
        <v>21</v>
      </c>
      <c r="J17" s="135">
        <f t="shared" si="1"/>
        <v>0</v>
      </c>
      <c r="K17" s="63" t="s">
        <v>637</v>
      </c>
      <c r="L17" s="64">
        <v>24</v>
      </c>
      <c r="M17" s="64"/>
      <c r="N17" s="300" t="s">
        <v>717</v>
      </c>
      <c r="O17" s="31"/>
      <c r="P17" s="31"/>
      <c r="Q17" s="31"/>
      <c r="R17" s="168"/>
      <c r="S17" s="150">
        <v>21</v>
      </c>
      <c r="T17" s="135">
        <f t="shared" si="3"/>
        <v>0</v>
      </c>
      <c r="AB17" s="98"/>
      <c r="AC17" s="94"/>
    </row>
    <row r="18" spans="1:29" s="90" customFormat="1" ht="12.75" customHeight="1">
      <c r="A18" s="65" t="s">
        <v>4</v>
      </c>
      <c r="B18" s="65">
        <v>24</v>
      </c>
      <c r="C18" s="131"/>
      <c r="D18" s="300" t="s">
        <v>366</v>
      </c>
      <c r="E18" s="317">
        <v>21.88</v>
      </c>
      <c r="F18" s="236">
        <f t="shared" si="4"/>
        <v>0</v>
      </c>
      <c r="G18" s="31" t="s">
        <v>32</v>
      </c>
      <c r="H18" s="168"/>
      <c r="I18" s="205">
        <v>21</v>
      </c>
      <c r="J18" s="135">
        <f t="shared" si="1"/>
        <v>0</v>
      </c>
      <c r="K18" s="63" t="s">
        <v>638</v>
      </c>
      <c r="L18" s="64">
        <v>12</v>
      </c>
      <c r="M18" s="64"/>
      <c r="N18" s="304" t="s">
        <v>715</v>
      </c>
      <c r="O18" s="31"/>
      <c r="P18" s="31"/>
      <c r="Q18" s="31"/>
      <c r="R18" s="168"/>
      <c r="S18" s="150">
        <v>42</v>
      </c>
      <c r="T18" s="135">
        <f t="shared" si="3"/>
        <v>0</v>
      </c>
      <c r="AB18" s="92"/>
      <c r="AC18" s="93"/>
    </row>
    <row r="19" spans="1:29" s="90" customFormat="1" ht="12.75" customHeight="1">
      <c r="A19" s="65" t="s">
        <v>3</v>
      </c>
      <c r="B19" s="65">
        <v>24</v>
      </c>
      <c r="C19" s="131"/>
      <c r="D19" s="300" t="s">
        <v>435</v>
      </c>
      <c r="E19" s="317">
        <v>19.54</v>
      </c>
      <c r="F19" s="236">
        <f t="shared" si="4"/>
        <v>0</v>
      </c>
      <c r="G19" s="31" t="s">
        <v>32</v>
      </c>
      <c r="H19" s="168"/>
      <c r="I19" s="205">
        <v>21</v>
      </c>
      <c r="J19" s="135">
        <f t="shared" si="1"/>
        <v>0</v>
      </c>
      <c r="K19" s="65" t="s">
        <v>639</v>
      </c>
      <c r="L19" s="64">
        <v>12</v>
      </c>
      <c r="M19" s="64"/>
      <c r="N19" s="304" t="s">
        <v>716</v>
      </c>
      <c r="O19" s="31"/>
      <c r="P19" s="31"/>
      <c r="Q19" s="31"/>
      <c r="R19" s="168"/>
      <c r="S19" s="151">
        <v>59</v>
      </c>
      <c r="T19" s="135">
        <f t="shared" si="3"/>
        <v>0</v>
      </c>
      <c r="AB19" s="92"/>
      <c r="AC19" s="93"/>
    </row>
    <row r="20" spans="1:29" s="90" customFormat="1" ht="12.75" customHeight="1">
      <c r="A20" s="65" t="s">
        <v>201</v>
      </c>
      <c r="B20" s="65">
        <v>24</v>
      </c>
      <c r="C20" s="131"/>
      <c r="D20" s="300" t="s">
        <v>397</v>
      </c>
      <c r="E20" s="317">
        <v>16.84</v>
      </c>
      <c r="F20" s="236">
        <f t="shared" si="4"/>
        <v>0</v>
      </c>
      <c r="G20" s="31" t="s">
        <v>32</v>
      </c>
      <c r="H20" s="168"/>
      <c r="I20" s="205">
        <v>21</v>
      </c>
      <c r="J20" s="135">
        <f t="shared" si="1"/>
        <v>0</v>
      </c>
      <c r="K20" s="65" t="s">
        <v>752</v>
      </c>
      <c r="L20" s="64">
        <v>6</v>
      </c>
      <c r="M20" s="64"/>
      <c r="N20" s="300" t="s">
        <v>719</v>
      </c>
      <c r="O20" s="31"/>
      <c r="P20" s="31"/>
      <c r="Q20" s="31"/>
      <c r="R20" s="168"/>
      <c r="S20" s="150">
        <v>68</v>
      </c>
      <c r="T20" s="135">
        <f t="shared" si="3"/>
        <v>0</v>
      </c>
      <c r="AA20" s="38"/>
      <c r="AB20" s="92"/>
      <c r="AC20" s="93"/>
    </row>
    <row r="21" spans="1:29" s="90" customFormat="1" ht="12.75" customHeight="1">
      <c r="A21" s="65" t="s">
        <v>653</v>
      </c>
      <c r="B21" s="64">
        <v>24</v>
      </c>
      <c r="C21" s="218"/>
      <c r="D21" s="300" t="s">
        <v>543</v>
      </c>
      <c r="E21" s="317">
        <v>15.68</v>
      </c>
      <c r="F21" s="236">
        <f t="shared" si="4"/>
        <v>0</v>
      </c>
      <c r="G21" s="31"/>
      <c r="H21" s="168"/>
      <c r="I21" s="205">
        <v>21</v>
      </c>
      <c r="J21" s="135">
        <f t="shared" si="1"/>
        <v>0</v>
      </c>
      <c r="K21" s="65" t="s">
        <v>640</v>
      </c>
      <c r="L21" s="64">
        <v>8</v>
      </c>
      <c r="M21" s="64"/>
      <c r="N21" s="300" t="s">
        <v>720</v>
      </c>
      <c r="O21" s="31"/>
      <c r="P21" s="31"/>
      <c r="Q21" s="31"/>
      <c r="R21" s="168"/>
      <c r="S21" s="150">
        <v>89</v>
      </c>
      <c r="T21" s="135">
        <f t="shared" si="3"/>
        <v>0</v>
      </c>
      <c r="U21" s="99"/>
      <c r="V21" s="100"/>
      <c r="W21" s="100"/>
      <c r="X21" s="99"/>
      <c r="Y21" s="101"/>
      <c r="AA21" s="38"/>
      <c r="AB21" s="92"/>
      <c r="AC21" s="94"/>
    </row>
    <row r="22" spans="1:29" s="90" customFormat="1" ht="12.75" customHeight="1">
      <c r="A22" s="65" t="s">
        <v>2</v>
      </c>
      <c r="B22" s="65">
        <v>24</v>
      </c>
      <c r="C22" s="131"/>
      <c r="D22" s="300" t="s">
        <v>323</v>
      </c>
      <c r="E22" s="317">
        <v>21.64</v>
      </c>
      <c r="F22" s="236">
        <f t="shared" si="4"/>
        <v>0</v>
      </c>
      <c r="G22" s="31" t="s">
        <v>32</v>
      </c>
      <c r="H22" s="168"/>
      <c r="I22" s="205">
        <v>21</v>
      </c>
      <c r="J22" s="135">
        <f t="shared" si="1"/>
        <v>0</v>
      </c>
      <c r="K22" s="125" t="s">
        <v>44</v>
      </c>
      <c r="L22" s="126"/>
      <c r="M22" s="126"/>
      <c r="N22" s="127"/>
      <c r="O22" s="127"/>
      <c r="P22" s="251"/>
      <c r="Q22" s="127"/>
      <c r="R22" s="128"/>
      <c r="S22" s="129"/>
      <c r="T22" s="130">
        <f t="shared" si="3"/>
        <v>0</v>
      </c>
      <c r="U22" s="99"/>
      <c r="V22" s="100"/>
      <c r="W22" s="100"/>
      <c r="X22" s="99"/>
      <c r="Y22" s="101"/>
      <c r="AA22" s="38"/>
      <c r="AB22" s="98"/>
      <c r="AC22" s="94"/>
    </row>
    <row r="23" spans="1:29" s="90" customFormat="1" ht="12.75" customHeight="1">
      <c r="A23" s="65" t="s">
        <v>171</v>
      </c>
      <c r="B23" s="65">
        <v>24</v>
      </c>
      <c r="C23" s="131"/>
      <c r="D23" s="300" t="s">
        <v>261</v>
      </c>
      <c r="E23" s="257" t="s">
        <v>574</v>
      </c>
      <c r="F23" s="236">
        <f t="shared" si="4"/>
        <v>0</v>
      </c>
      <c r="G23" s="31" t="s">
        <v>32</v>
      </c>
      <c r="H23" s="168"/>
      <c r="I23" s="205">
        <v>21</v>
      </c>
      <c r="J23" s="135">
        <f t="shared" si="1"/>
        <v>0</v>
      </c>
      <c r="K23" s="65" t="s">
        <v>688</v>
      </c>
      <c r="L23" s="64">
        <v>18</v>
      </c>
      <c r="M23" s="64"/>
      <c r="N23" s="307" t="s">
        <v>299</v>
      </c>
      <c r="O23" s="31" t="s">
        <v>561</v>
      </c>
      <c r="P23" s="31">
        <f aca="true" t="shared" si="5" ref="P23:P31">(R23/L23)*O23</f>
        <v>0</v>
      </c>
      <c r="Q23" s="31"/>
      <c r="R23" s="168"/>
      <c r="S23" s="150">
        <v>24.4</v>
      </c>
      <c r="T23" s="135">
        <f t="shared" si="3"/>
        <v>0</v>
      </c>
      <c r="U23" s="99"/>
      <c r="V23" s="100"/>
      <c r="W23" s="100"/>
      <c r="X23" s="99"/>
      <c r="Y23" s="101"/>
      <c r="AA23" s="38"/>
      <c r="AB23" s="92"/>
      <c r="AC23" s="93"/>
    </row>
    <row r="24" spans="1:29" s="90" customFormat="1" ht="12.75" customHeight="1">
      <c r="A24" s="65" t="s">
        <v>61</v>
      </c>
      <c r="B24" s="64">
        <v>24</v>
      </c>
      <c r="C24" s="218"/>
      <c r="D24" s="307" t="s">
        <v>321</v>
      </c>
      <c r="E24" s="257" t="s">
        <v>586</v>
      </c>
      <c r="F24" s="236">
        <f t="shared" si="4"/>
        <v>0</v>
      </c>
      <c r="G24" s="31" t="s">
        <v>32</v>
      </c>
      <c r="H24" s="168"/>
      <c r="I24" s="205">
        <v>21</v>
      </c>
      <c r="J24" s="135">
        <f t="shared" si="1"/>
        <v>0</v>
      </c>
      <c r="K24" s="63" t="s">
        <v>111</v>
      </c>
      <c r="L24" s="64">
        <v>12</v>
      </c>
      <c r="M24" s="64"/>
      <c r="N24" s="300" t="s">
        <v>356</v>
      </c>
      <c r="O24" s="254" t="s">
        <v>567</v>
      </c>
      <c r="P24" s="31">
        <f t="shared" si="5"/>
        <v>0</v>
      </c>
      <c r="Q24" s="31" t="s">
        <v>33</v>
      </c>
      <c r="R24" s="168"/>
      <c r="S24" s="150">
        <v>30.5</v>
      </c>
      <c r="T24" s="135">
        <f t="shared" si="3"/>
        <v>0</v>
      </c>
      <c r="U24" s="99"/>
      <c r="V24" s="100"/>
      <c r="W24" s="100"/>
      <c r="X24" s="99"/>
      <c r="Y24" s="101"/>
      <c r="AA24" s="38"/>
      <c r="AB24" s="92"/>
      <c r="AC24" s="94"/>
    </row>
    <row r="25" spans="1:29" s="90" customFormat="1" ht="12.75" customHeight="1">
      <c r="A25" s="65" t="s">
        <v>62</v>
      </c>
      <c r="B25" s="64">
        <v>24</v>
      </c>
      <c r="C25" s="218"/>
      <c r="D25" s="300" t="s">
        <v>308</v>
      </c>
      <c r="E25" s="317">
        <v>21.2</v>
      </c>
      <c r="F25" s="236">
        <f t="shared" si="4"/>
        <v>0</v>
      </c>
      <c r="G25" s="31" t="s">
        <v>32</v>
      </c>
      <c r="H25" s="168"/>
      <c r="I25" s="205">
        <v>21</v>
      </c>
      <c r="J25" s="135">
        <f t="shared" si="1"/>
        <v>0</v>
      </c>
      <c r="K25" s="63" t="s">
        <v>112</v>
      </c>
      <c r="L25" s="64">
        <v>12</v>
      </c>
      <c r="M25" s="64"/>
      <c r="N25" s="300" t="s">
        <v>267</v>
      </c>
      <c r="O25" s="254" t="s">
        <v>605</v>
      </c>
      <c r="P25" s="31">
        <f t="shared" si="5"/>
        <v>0</v>
      </c>
      <c r="Q25" s="31" t="s">
        <v>33</v>
      </c>
      <c r="R25" s="168"/>
      <c r="S25" s="150">
        <v>34.25</v>
      </c>
      <c r="T25" s="135">
        <f t="shared" si="3"/>
        <v>0</v>
      </c>
      <c r="U25" s="99"/>
      <c r="V25" s="100"/>
      <c r="W25" s="100"/>
      <c r="X25" s="99"/>
      <c r="Y25" s="101"/>
      <c r="AA25" s="38"/>
      <c r="AB25" s="95"/>
      <c r="AC25" s="94"/>
    </row>
    <row r="26" spans="1:29" s="90" customFormat="1" ht="12.75" customHeight="1">
      <c r="A26" s="65" t="s">
        <v>483</v>
      </c>
      <c r="B26" s="64">
        <v>24</v>
      </c>
      <c r="C26" s="218"/>
      <c r="D26" s="304" t="s">
        <v>444</v>
      </c>
      <c r="E26" s="317">
        <v>21.78</v>
      </c>
      <c r="F26" s="236">
        <f t="shared" si="4"/>
        <v>0</v>
      </c>
      <c r="G26" s="31"/>
      <c r="H26" s="168"/>
      <c r="I26" s="205">
        <v>21</v>
      </c>
      <c r="J26" s="135">
        <f t="shared" si="1"/>
        <v>0</v>
      </c>
      <c r="K26" s="65" t="s">
        <v>113</v>
      </c>
      <c r="L26" s="64">
        <v>12</v>
      </c>
      <c r="M26" s="64"/>
      <c r="N26" s="300" t="s">
        <v>331</v>
      </c>
      <c r="O26" s="31" t="s">
        <v>575</v>
      </c>
      <c r="P26" s="31">
        <f t="shared" si="5"/>
        <v>0</v>
      </c>
      <c r="Q26" s="31" t="s">
        <v>33</v>
      </c>
      <c r="R26" s="168"/>
      <c r="S26" s="151">
        <v>35.5</v>
      </c>
      <c r="T26" s="135">
        <f t="shared" si="3"/>
        <v>0</v>
      </c>
      <c r="U26" s="99"/>
      <c r="V26" s="100"/>
      <c r="W26" s="100"/>
      <c r="X26" s="99"/>
      <c r="Y26" s="101"/>
      <c r="AA26" s="38"/>
      <c r="AB26" s="95"/>
      <c r="AC26" s="93"/>
    </row>
    <row r="27" spans="1:29" s="90" customFormat="1" ht="12.75" customHeight="1">
      <c r="A27" s="65" t="s">
        <v>634</v>
      </c>
      <c r="B27" s="64">
        <v>18</v>
      </c>
      <c r="C27" s="218"/>
      <c r="D27" s="304" t="s">
        <v>536</v>
      </c>
      <c r="E27" s="257" t="s">
        <v>570</v>
      </c>
      <c r="F27" s="236">
        <f t="shared" si="4"/>
        <v>0</v>
      </c>
      <c r="G27" s="31"/>
      <c r="H27" s="168"/>
      <c r="I27" s="150">
        <v>22</v>
      </c>
      <c r="J27" s="135">
        <f t="shared" si="1"/>
        <v>0</v>
      </c>
      <c r="K27" s="65" t="s">
        <v>114</v>
      </c>
      <c r="L27" s="64">
        <v>12</v>
      </c>
      <c r="M27" s="64"/>
      <c r="N27" s="300" t="s">
        <v>275</v>
      </c>
      <c r="O27" s="254" t="s">
        <v>606</v>
      </c>
      <c r="P27" s="31">
        <f t="shared" si="5"/>
        <v>0</v>
      </c>
      <c r="Q27" s="31" t="s">
        <v>33</v>
      </c>
      <c r="R27" s="168"/>
      <c r="S27" s="150">
        <v>35.5</v>
      </c>
      <c r="T27" s="135">
        <f t="shared" si="3"/>
        <v>0</v>
      </c>
      <c r="U27" s="99"/>
      <c r="V27" s="100"/>
      <c r="W27" s="100"/>
      <c r="X27" s="99"/>
      <c r="Y27" s="101"/>
      <c r="AA27" s="38"/>
      <c r="AB27" s="92"/>
      <c r="AC27" s="93"/>
    </row>
    <row r="28" spans="1:29" s="90" customFormat="1" ht="12.75" customHeight="1">
      <c r="A28" s="65" t="s">
        <v>169</v>
      </c>
      <c r="B28" s="64">
        <v>16</v>
      </c>
      <c r="C28" s="218"/>
      <c r="D28" s="300" t="s">
        <v>369</v>
      </c>
      <c r="E28" s="257" t="s">
        <v>559</v>
      </c>
      <c r="F28" s="236">
        <f t="shared" si="4"/>
        <v>0</v>
      </c>
      <c r="G28" s="31" t="s">
        <v>33</v>
      </c>
      <c r="H28" s="168"/>
      <c r="I28" s="205">
        <v>24.5</v>
      </c>
      <c r="J28" s="135">
        <f t="shared" si="1"/>
        <v>0</v>
      </c>
      <c r="K28" s="65" t="s">
        <v>687</v>
      </c>
      <c r="L28" s="64">
        <v>8</v>
      </c>
      <c r="M28" s="64"/>
      <c r="N28" s="300" t="s">
        <v>301</v>
      </c>
      <c r="O28" s="31" t="s">
        <v>561</v>
      </c>
      <c r="P28" s="31">
        <f t="shared" si="5"/>
        <v>0</v>
      </c>
      <c r="Q28" s="31" t="s">
        <v>33</v>
      </c>
      <c r="R28" s="168"/>
      <c r="S28" s="150">
        <v>39.9</v>
      </c>
      <c r="T28" s="135">
        <f t="shared" si="3"/>
        <v>0</v>
      </c>
      <c r="U28" s="99"/>
      <c r="V28" s="100"/>
      <c r="W28" s="100"/>
      <c r="X28" s="99"/>
      <c r="Y28" s="101"/>
      <c r="AA28" s="38"/>
      <c r="AB28" s="95"/>
      <c r="AC28" s="94"/>
    </row>
    <row r="29" spans="1:29" s="90" customFormat="1" ht="12.75" customHeight="1">
      <c r="A29" s="65" t="s">
        <v>102</v>
      </c>
      <c r="B29" s="64">
        <v>24</v>
      </c>
      <c r="C29" s="218"/>
      <c r="D29" s="307" t="s">
        <v>333</v>
      </c>
      <c r="E29" s="257" t="s">
        <v>574</v>
      </c>
      <c r="F29" s="236">
        <f t="shared" si="4"/>
        <v>0</v>
      </c>
      <c r="G29" s="31" t="s">
        <v>33</v>
      </c>
      <c r="H29" s="168"/>
      <c r="I29" s="205">
        <v>24.5</v>
      </c>
      <c r="J29" s="135">
        <f t="shared" si="1"/>
        <v>0</v>
      </c>
      <c r="K29" s="65" t="s">
        <v>115</v>
      </c>
      <c r="L29" s="65">
        <v>12</v>
      </c>
      <c r="M29" s="65"/>
      <c r="N29" s="300" t="s">
        <v>360</v>
      </c>
      <c r="O29" s="31" t="s">
        <v>583</v>
      </c>
      <c r="P29" s="31">
        <f t="shared" si="5"/>
        <v>0</v>
      </c>
      <c r="Q29" s="31" t="s">
        <v>33</v>
      </c>
      <c r="R29" s="168"/>
      <c r="S29" s="150">
        <v>45</v>
      </c>
      <c r="T29" s="135">
        <f t="shared" si="3"/>
        <v>0</v>
      </c>
      <c r="U29" s="99"/>
      <c r="V29" s="100"/>
      <c r="W29" s="100"/>
      <c r="X29" s="99"/>
      <c r="Y29" s="101"/>
      <c r="AA29" s="38"/>
      <c r="AB29" s="92"/>
      <c r="AC29" s="94"/>
    </row>
    <row r="30" spans="1:30" s="90" customFormat="1" ht="12.75" customHeight="1" thickBot="1">
      <c r="A30" s="65" t="s">
        <v>229</v>
      </c>
      <c r="B30" s="64">
        <v>16</v>
      </c>
      <c r="C30" s="218"/>
      <c r="D30" s="308" t="s">
        <v>266</v>
      </c>
      <c r="E30" s="257" t="s">
        <v>571</v>
      </c>
      <c r="F30" s="236">
        <f t="shared" si="4"/>
        <v>0</v>
      </c>
      <c r="G30" s="31"/>
      <c r="H30" s="168"/>
      <c r="I30" s="205">
        <v>25</v>
      </c>
      <c r="J30" s="135">
        <f t="shared" si="1"/>
        <v>0</v>
      </c>
      <c r="K30" s="65" t="s">
        <v>230</v>
      </c>
      <c r="L30" s="64">
        <v>8</v>
      </c>
      <c r="M30" s="64"/>
      <c r="N30" s="300" t="s">
        <v>363</v>
      </c>
      <c r="O30" s="31" t="s">
        <v>570</v>
      </c>
      <c r="P30" s="31">
        <f t="shared" si="5"/>
        <v>0</v>
      </c>
      <c r="Q30" s="31"/>
      <c r="R30" s="168"/>
      <c r="S30" s="150">
        <v>47.25</v>
      </c>
      <c r="T30" s="135">
        <f t="shared" si="3"/>
        <v>0</v>
      </c>
      <c r="U30" s="99"/>
      <c r="V30" s="100"/>
      <c r="W30" s="100"/>
      <c r="X30" s="99"/>
      <c r="Y30" s="101"/>
      <c r="AA30" s="96"/>
      <c r="AB30" s="96"/>
      <c r="AC30" s="97"/>
      <c r="AD30" s="93"/>
    </row>
    <row r="31" spans="1:29" s="90" customFormat="1" ht="12.75" customHeight="1">
      <c r="A31" s="65" t="s">
        <v>14</v>
      </c>
      <c r="B31" s="65">
        <v>18</v>
      </c>
      <c r="C31" s="131"/>
      <c r="D31" s="300" t="s">
        <v>433</v>
      </c>
      <c r="E31" s="257" t="s">
        <v>561</v>
      </c>
      <c r="F31" s="236">
        <f t="shared" si="4"/>
        <v>0</v>
      </c>
      <c r="G31" s="31" t="s">
        <v>32</v>
      </c>
      <c r="H31" s="168"/>
      <c r="I31" s="234">
        <v>26</v>
      </c>
      <c r="J31" s="135">
        <f t="shared" si="1"/>
        <v>0</v>
      </c>
      <c r="K31" s="65" t="s">
        <v>686</v>
      </c>
      <c r="L31" s="64">
        <v>8</v>
      </c>
      <c r="M31" s="64"/>
      <c r="N31" s="300" t="s">
        <v>415</v>
      </c>
      <c r="O31" s="31" t="s">
        <v>585</v>
      </c>
      <c r="P31" s="31">
        <f t="shared" si="5"/>
        <v>0</v>
      </c>
      <c r="Q31" s="31"/>
      <c r="R31" s="168"/>
      <c r="S31" s="150">
        <v>50.4</v>
      </c>
      <c r="T31" s="135">
        <f t="shared" si="3"/>
        <v>0</v>
      </c>
      <c r="U31" s="99"/>
      <c r="V31" s="100"/>
      <c r="W31" s="100"/>
      <c r="X31" s="99"/>
      <c r="Y31" s="101"/>
      <c r="AA31" s="38"/>
      <c r="AB31" s="92"/>
      <c r="AC31" s="94"/>
    </row>
    <row r="32" spans="1:29" s="90" customFormat="1" ht="12.75" customHeight="1" thickBot="1">
      <c r="A32" s="65" t="s">
        <v>487</v>
      </c>
      <c r="B32" s="64">
        <v>16</v>
      </c>
      <c r="C32" s="218"/>
      <c r="D32" s="304" t="s">
        <v>446</v>
      </c>
      <c r="E32" s="317">
        <v>9.1</v>
      </c>
      <c r="F32" s="236">
        <f t="shared" si="4"/>
        <v>0</v>
      </c>
      <c r="G32" s="31"/>
      <c r="H32" s="168"/>
      <c r="I32" s="150">
        <v>26</v>
      </c>
      <c r="J32" s="135">
        <f t="shared" si="1"/>
        <v>0</v>
      </c>
      <c r="K32" s="65" t="s">
        <v>685</v>
      </c>
      <c r="L32" s="64">
        <v>8</v>
      </c>
      <c r="M32" s="64"/>
      <c r="N32" s="311" t="s">
        <v>709</v>
      </c>
      <c r="O32" s="31"/>
      <c r="P32" s="31"/>
      <c r="Q32" s="31"/>
      <c r="R32" s="168"/>
      <c r="S32" s="150">
        <v>50.4</v>
      </c>
      <c r="T32" s="135">
        <f t="shared" si="3"/>
        <v>0</v>
      </c>
      <c r="U32" s="99"/>
      <c r="V32" s="100"/>
      <c r="W32" s="100"/>
      <c r="X32" s="99"/>
      <c r="Y32" s="101"/>
      <c r="AA32" s="38"/>
      <c r="AB32" s="92"/>
      <c r="AC32" s="93"/>
    </row>
    <row r="33" spans="1:29" s="90" customFormat="1" ht="12.75" customHeight="1">
      <c r="A33" s="65" t="s">
        <v>104</v>
      </c>
      <c r="B33" s="64">
        <v>16</v>
      </c>
      <c r="C33" s="218"/>
      <c r="D33" s="300" t="s">
        <v>289</v>
      </c>
      <c r="E33" s="257" t="s">
        <v>571</v>
      </c>
      <c r="F33" s="236">
        <f t="shared" si="4"/>
        <v>0</v>
      </c>
      <c r="G33" s="31" t="s">
        <v>34</v>
      </c>
      <c r="H33" s="168"/>
      <c r="I33" s="234">
        <v>26</v>
      </c>
      <c r="J33" s="135">
        <f t="shared" si="1"/>
        <v>0</v>
      </c>
      <c r="K33" s="65" t="s">
        <v>216</v>
      </c>
      <c r="L33" s="64">
        <v>12</v>
      </c>
      <c r="M33" s="64"/>
      <c r="N33" s="312" t="s">
        <v>361</v>
      </c>
      <c r="O33" s="31" t="s">
        <v>575</v>
      </c>
      <c r="P33" s="31">
        <f>(R33/L33)*O33</f>
        <v>0</v>
      </c>
      <c r="Q33" s="31"/>
      <c r="R33" s="168"/>
      <c r="S33" s="150">
        <v>51.45</v>
      </c>
      <c r="T33" s="135">
        <f t="shared" si="3"/>
        <v>0</v>
      </c>
      <c r="U33" s="99"/>
      <c r="V33" s="100"/>
      <c r="W33" s="100"/>
      <c r="X33" s="99"/>
      <c r="Y33" s="101"/>
      <c r="AA33" s="38"/>
      <c r="AB33" s="92"/>
      <c r="AC33" s="93"/>
    </row>
    <row r="34" spans="1:29" s="90" customFormat="1" ht="12.75" customHeight="1">
      <c r="A34" s="65" t="s">
        <v>134</v>
      </c>
      <c r="B34" s="64">
        <v>24</v>
      </c>
      <c r="C34" s="218"/>
      <c r="D34" s="304" t="s">
        <v>463</v>
      </c>
      <c r="E34" s="317">
        <v>12.2</v>
      </c>
      <c r="F34" s="236">
        <f t="shared" si="4"/>
        <v>0</v>
      </c>
      <c r="G34" s="31" t="s">
        <v>32</v>
      </c>
      <c r="H34" s="168"/>
      <c r="I34" s="205">
        <v>26</v>
      </c>
      <c r="J34" s="135">
        <f t="shared" si="1"/>
        <v>0</v>
      </c>
      <c r="K34" s="65" t="s">
        <v>217</v>
      </c>
      <c r="L34" s="64">
        <v>12</v>
      </c>
      <c r="M34" s="64"/>
      <c r="N34" s="300" t="s">
        <v>359</v>
      </c>
      <c r="O34" s="31" t="s">
        <v>575</v>
      </c>
      <c r="P34" s="31">
        <f>(R34/L34)*O34</f>
        <v>0</v>
      </c>
      <c r="Q34" s="31"/>
      <c r="R34" s="168"/>
      <c r="S34" s="150">
        <v>51.45</v>
      </c>
      <c r="T34" s="135">
        <f t="shared" si="3"/>
        <v>0</v>
      </c>
      <c r="U34" s="99"/>
      <c r="V34" s="100"/>
      <c r="W34" s="100"/>
      <c r="X34" s="99"/>
      <c r="Y34" s="101"/>
      <c r="AA34" s="38"/>
      <c r="AB34" s="92"/>
      <c r="AC34" s="93"/>
    </row>
    <row r="35" spans="1:29" s="90" customFormat="1" ht="12.75" customHeight="1">
      <c r="A35" s="65" t="s">
        <v>488</v>
      </c>
      <c r="B35" s="65">
        <v>16</v>
      </c>
      <c r="C35" s="131"/>
      <c r="D35" s="304" t="s">
        <v>445</v>
      </c>
      <c r="E35" s="317">
        <v>9.26</v>
      </c>
      <c r="F35" s="236">
        <f t="shared" si="4"/>
        <v>0</v>
      </c>
      <c r="G35" s="31"/>
      <c r="H35" s="168"/>
      <c r="I35" s="234">
        <v>26</v>
      </c>
      <c r="J35" s="135">
        <f t="shared" si="1"/>
        <v>0</v>
      </c>
      <c r="K35" s="65" t="s">
        <v>684</v>
      </c>
      <c r="L35" s="64">
        <v>8</v>
      </c>
      <c r="M35" s="64"/>
      <c r="N35" s="300" t="s">
        <v>419</v>
      </c>
      <c r="O35" s="31" t="s">
        <v>569</v>
      </c>
      <c r="P35" s="31">
        <f>(R35/L35)*O35</f>
        <v>0</v>
      </c>
      <c r="Q35" s="31"/>
      <c r="R35" s="168"/>
      <c r="S35" s="150">
        <v>52.5</v>
      </c>
      <c r="T35" s="135">
        <f t="shared" si="3"/>
        <v>0</v>
      </c>
      <c r="U35" s="99"/>
      <c r="V35" s="100"/>
      <c r="W35" s="100"/>
      <c r="X35" s="99"/>
      <c r="Y35" s="101"/>
      <c r="AA35" s="38"/>
      <c r="AB35" s="92"/>
      <c r="AC35" s="93"/>
    </row>
    <row r="36" spans="1:29" s="90" customFormat="1" ht="12.75" customHeight="1">
      <c r="A36" s="65" t="s">
        <v>244</v>
      </c>
      <c r="B36" s="64">
        <v>8</v>
      </c>
      <c r="C36" s="218"/>
      <c r="D36" s="307" t="s">
        <v>262</v>
      </c>
      <c r="E36" s="257" t="s">
        <v>560</v>
      </c>
      <c r="F36" s="236">
        <f t="shared" si="4"/>
        <v>0</v>
      </c>
      <c r="G36" s="31" t="s">
        <v>32</v>
      </c>
      <c r="H36" s="168"/>
      <c r="I36" s="151">
        <v>27</v>
      </c>
      <c r="J36" s="135">
        <f aca="true" t="shared" si="6" ref="J36:J67">+H36*I36</f>
        <v>0</v>
      </c>
      <c r="K36" s="65" t="s">
        <v>683</v>
      </c>
      <c r="L36" s="64">
        <v>8</v>
      </c>
      <c r="M36" s="64"/>
      <c r="N36" s="300" t="s">
        <v>298</v>
      </c>
      <c r="O36" s="31" t="s">
        <v>559</v>
      </c>
      <c r="P36" s="31">
        <f>(R36/L36)*O36</f>
        <v>0</v>
      </c>
      <c r="Q36" s="31"/>
      <c r="R36" s="168"/>
      <c r="S36" s="150">
        <v>52.5</v>
      </c>
      <c r="T36" s="135">
        <f t="shared" si="3"/>
        <v>0</v>
      </c>
      <c r="U36" s="99"/>
      <c r="V36" s="100"/>
      <c r="W36" s="100"/>
      <c r="X36" s="99"/>
      <c r="Y36" s="101"/>
      <c r="AA36" s="38"/>
      <c r="AB36" s="95"/>
      <c r="AC36" s="94"/>
    </row>
    <row r="37" spans="1:29" s="90" customFormat="1" ht="12.75" customHeight="1">
      <c r="A37" s="65" t="s">
        <v>486</v>
      </c>
      <c r="B37" s="64">
        <v>8</v>
      </c>
      <c r="C37" s="218"/>
      <c r="D37" s="302" t="s">
        <v>455</v>
      </c>
      <c r="E37" s="316">
        <v>11.92</v>
      </c>
      <c r="F37" s="236">
        <f t="shared" si="4"/>
        <v>0</v>
      </c>
      <c r="G37" s="31"/>
      <c r="H37" s="168"/>
      <c r="I37" s="234">
        <v>27.25</v>
      </c>
      <c r="J37" s="135">
        <f t="shared" si="6"/>
        <v>0</v>
      </c>
      <c r="K37" s="65" t="s">
        <v>682</v>
      </c>
      <c r="L37" s="64">
        <v>8</v>
      </c>
      <c r="M37" s="64"/>
      <c r="N37" s="304" t="s">
        <v>710</v>
      </c>
      <c r="O37" s="31"/>
      <c r="P37" s="31"/>
      <c r="Q37" s="31"/>
      <c r="R37" s="168"/>
      <c r="S37" s="150">
        <v>55.65</v>
      </c>
      <c r="T37" s="135">
        <f t="shared" si="3"/>
        <v>0</v>
      </c>
      <c r="U37" s="99"/>
      <c r="V37" s="100"/>
      <c r="W37" s="100"/>
      <c r="X37" s="99"/>
      <c r="Y37" s="101"/>
      <c r="AA37" s="38"/>
      <c r="AB37" s="92"/>
      <c r="AC37" s="94"/>
    </row>
    <row r="38" spans="1:29" s="90" customFormat="1" ht="12.75" customHeight="1">
      <c r="A38" s="65" t="s">
        <v>103</v>
      </c>
      <c r="B38" s="64">
        <v>12</v>
      </c>
      <c r="C38" s="218"/>
      <c r="D38" s="300" t="s">
        <v>696</v>
      </c>
      <c r="E38" s="317">
        <v>10.7</v>
      </c>
      <c r="F38" s="236">
        <f t="shared" si="4"/>
        <v>0</v>
      </c>
      <c r="G38" s="31" t="s">
        <v>49</v>
      </c>
      <c r="H38" s="168"/>
      <c r="I38" s="234">
        <v>27.25</v>
      </c>
      <c r="J38" s="135">
        <f t="shared" si="6"/>
        <v>0</v>
      </c>
      <c r="K38" s="65" t="s">
        <v>681</v>
      </c>
      <c r="L38" s="64">
        <v>8</v>
      </c>
      <c r="M38" s="64"/>
      <c r="N38" s="307" t="s">
        <v>297</v>
      </c>
      <c r="O38" s="31" t="s">
        <v>583</v>
      </c>
      <c r="P38" s="31">
        <f>(R38/L38)*O38</f>
        <v>0</v>
      </c>
      <c r="Q38" s="31"/>
      <c r="R38" s="168"/>
      <c r="S38" s="150">
        <v>56.7</v>
      </c>
      <c r="T38" s="135">
        <f t="shared" si="3"/>
        <v>0</v>
      </c>
      <c r="U38" s="99"/>
      <c r="V38" s="100"/>
      <c r="W38" s="100"/>
      <c r="X38" s="99"/>
      <c r="Y38" s="101"/>
      <c r="AA38" s="38"/>
      <c r="AB38" s="92"/>
      <c r="AC38" s="94"/>
    </row>
    <row r="39" spans="1:29" s="90" customFormat="1" ht="12.75" customHeight="1">
      <c r="A39" s="65" t="s">
        <v>485</v>
      </c>
      <c r="B39" s="64">
        <v>8</v>
      </c>
      <c r="C39" s="218"/>
      <c r="D39" s="302" t="s">
        <v>454</v>
      </c>
      <c r="E39" s="258" t="s">
        <v>560</v>
      </c>
      <c r="F39" s="236">
        <f t="shared" si="4"/>
        <v>0</v>
      </c>
      <c r="G39" s="161"/>
      <c r="H39" s="168"/>
      <c r="I39" s="150">
        <v>27.25</v>
      </c>
      <c r="J39" s="135">
        <f t="shared" si="6"/>
        <v>0</v>
      </c>
      <c r="K39" s="65" t="s">
        <v>554</v>
      </c>
      <c r="L39" s="64">
        <v>4</v>
      </c>
      <c r="M39" s="64"/>
      <c r="N39" s="300" t="s">
        <v>382</v>
      </c>
      <c r="O39" s="254" t="s">
        <v>631</v>
      </c>
      <c r="P39" s="31">
        <f>(R39/L39)*O39</f>
        <v>0</v>
      </c>
      <c r="Q39" s="31"/>
      <c r="R39" s="168"/>
      <c r="S39" s="150">
        <v>60</v>
      </c>
      <c r="T39" s="135">
        <f t="shared" si="3"/>
        <v>0</v>
      </c>
      <c r="U39" s="99"/>
      <c r="V39" s="100"/>
      <c r="W39" s="100"/>
      <c r="X39" s="99"/>
      <c r="Y39" s="101"/>
      <c r="AA39" s="38"/>
      <c r="AB39" s="92"/>
      <c r="AC39" s="94"/>
    </row>
    <row r="40" spans="1:29" s="90" customFormat="1" ht="12.75" customHeight="1">
      <c r="A40" s="65" t="s">
        <v>185</v>
      </c>
      <c r="B40" s="65">
        <v>12</v>
      </c>
      <c r="C40" s="131"/>
      <c r="D40" s="300" t="s">
        <v>279</v>
      </c>
      <c r="E40" s="318">
        <v>9.15</v>
      </c>
      <c r="F40" s="236">
        <f t="shared" si="4"/>
        <v>0</v>
      </c>
      <c r="G40" s="138" t="s">
        <v>49</v>
      </c>
      <c r="H40" s="168"/>
      <c r="I40" s="234">
        <v>27.25</v>
      </c>
      <c r="J40" s="135">
        <f t="shared" si="6"/>
        <v>0</v>
      </c>
      <c r="K40" s="65" t="s">
        <v>680</v>
      </c>
      <c r="L40" s="64">
        <v>8</v>
      </c>
      <c r="M40" s="64"/>
      <c r="N40" s="307" t="s">
        <v>365</v>
      </c>
      <c r="O40" s="31" t="s">
        <v>572</v>
      </c>
      <c r="P40" s="31">
        <f>(R40/L40)*O40</f>
        <v>0</v>
      </c>
      <c r="Q40" s="31"/>
      <c r="R40" s="168"/>
      <c r="S40" s="150">
        <v>65</v>
      </c>
      <c r="T40" s="135">
        <f t="shared" si="3"/>
        <v>0</v>
      </c>
      <c r="AB40" s="92"/>
      <c r="AC40" s="94"/>
    </row>
    <row r="41" spans="1:29" s="90" customFormat="1" ht="12.75" customHeight="1">
      <c r="A41" s="65" t="s">
        <v>480</v>
      </c>
      <c r="B41" s="64">
        <v>24</v>
      </c>
      <c r="C41" s="218"/>
      <c r="D41" s="300" t="s">
        <v>436</v>
      </c>
      <c r="E41" s="257" t="s">
        <v>569</v>
      </c>
      <c r="F41" s="236">
        <f t="shared" si="4"/>
        <v>0</v>
      </c>
      <c r="G41" s="31" t="s">
        <v>33</v>
      </c>
      <c r="H41" s="168"/>
      <c r="I41" s="234">
        <v>28</v>
      </c>
      <c r="J41" s="135">
        <f t="shared" si="6"/>
        <v>0</v>
      </c>
      <c r="K41" s="125" t="s">
        <v>75</v>
      </c>
      <c r="L41" s="126"/>
      <c r="M41" s="126"/>
      <c r="N41" s="127"/>
      <c r="O41" s="127"/>
      <c r="P41" s="251"/>
      <c r="Q41" s="127"/>
      <c r="R41" s="128"/>
      <c r="S41" s="129"/>
      <c r="T41" s="130">
        <f t="shared" si="3"/>
        <v>0</v>
      </c>
      <c r="AB41" s="95"/>
      <c r="AC41" s="94"/>
    </row>
    <row r="42" spans="1:29" s="90" customFormat="1" ht="12.75" customHeight="1">
      <c r="A42" s="65" t="s">
        <v>91</v>
      </c>
      <c r="B42" s="65">
        <v>24</v>
      </c>
      <c r="C42" s="131"/>
      <c r="D42" s="300" t="s">
        <v>384</v>
      </c>
      <c r="E42" s="317" t="s">
        <v>601</v>
      </c>
      <c r="F42" s="236">
        <f t="shared" si="4"/>
        <v>0</v>
      </c>
      <c r="G42" s="31" t="s">
        <v>32</v>
      </c>
      <c r="H42" s="168"/>
      <c r="I42" s="205">
        <v>28</v>
      </c>
      <c r="J42" s="135">
        <f t="shared" si="6"/>
        <v>0</v>
      </c>
      <c r="K42" s="65" t="s">
        <v>54</v>
      </c>
      <c r="L42" s="64">
        <v>12</v>
      </c>
      <c r="M42" s="64"/>
      <c r="N42" s="300" t="s">
        <v>413</v>
      </c>
      <c r="O42" s="254" t="s">
        <v>594</v>
      </c>
      <c r="P42" s="31">
        <f aca="true" t="shared" si="7" ref="P42:P47">(R42/L42)*O42</f>
        <v>0</v>
      </c>
      <c r="Q42" s="31" t="s">
        <v>49</v>
      </c>
      <c r="R42" s="168"/>
      <c r="S42" s="151">
        <v>54</v>
      </c>
      <c r="T42" s="135">
        <f t="shared" si="3"/>
        <v>0</v>
      </c>
      <c r="AB42" s="92"/>
      <c r="AC42" s="93"/>
    </row>
    <row r="43" spans="1:20" s="90" customFormat="1" ht="12.75" customHeight="1">
      <c r="A43" s="65" t="s">
        <v>100</v>
      </c>
      <c r="B43" s="64">
        <v>24</v>
      </c>
      <c r="C43" s="218"/>
      <c r="D43" s="300" t="s">
        <v>257</v>
      </c>
      <c r="E43" s="317">
        <v>15.26</v>
      </c>
      <c r="F43" s="236">
        <f t="shared" si="4"/>
        <v>0</v>
      </c>
      <c r="G43" s="31" t="s">
        <v>32</v>
      </c>
      <c r="H43" s="168"/>
      <c r="I43" s="234">
        <v>28</v>
      </c>
      <c r="J43" s="135">
        <f t="shared" si="6"/>
        <v>0</v>
      </c>
      <c r="K43" s="65" t="s">
        <v>56</v>
      </c>
      <c r="L43" s="64">
        <v>12</v>
      </c>
      <c r="M43" s="64"/>
      <c r="N43" s="300" t="s">
        <v>408</v>
      </c>
      <c r="O43" s="254" t="s">
        <v>592</v>
      </c>
      <c r="P43" s="31">
        <f t="shared" si="7"/>
        <v>0</v>
      </c>
      <c r="Q43" s="31" t="s">
        <v>49</v>
      </c>
      <c r="R43" s="168"/>
      <c r="S43" s="151">
        <v>54</v>
      </c>
      <c r="T43" s="135">
        <f t="shared" si="3"/>
        <v>0</v>
      </c>
    </row>
    <row r="44" spans="1:20" s="90" customFormat="1" ht="12.75" customHeight="1">
      <c r="A44" s="65" t="s">
        <v>231</v>
      </c>
      <c r="B44" s="64">
        <v>18</v>
      </c>
      <c r="C44" s="218"/>
      <c r="D44" s="300" t="s">
        <v>314</v>
      </c>
      <c r="E44" s="317" t="s">
        <v>602</v>
      </c>
      <c r="F44" s="236">
        <f t="shared" si="4"/>
        <v>0</v>
      </c>
      <c r="G44" s="31"/>
      <c r="H44" s="168"/>
      <c r="I44" s="205">
        <v>29</v>
      </c>
      <c r="J44" s="135">
        <f t="shared" si="6"/>
        <v>0</v>
      </c>
      <c r="K44" s="65" t="s">
        <v>55</v>
      </c>
      <c r="L44" s="64">
        <v>12</v>
      </c>
      <c r="M44" s="64"/>
      <c r="N44" s="300" t="s">
        <v>411</v>
      </c>
      <c r="O44" s="254" t="s">
        <v>593</v>
      </c>
      <c r="P44" s="31">
        <f t="shared" si="7"/>
        <v>0</v>
      </c>
      <c r="Q44" s="31" t="s">
        <v>49</v>
      </c>
      <c r="R44" s="168"/>
      <c r="S44" s="151">
        <v>57</v>
      </c>
      <c r="T44" s="135">
        <f t="shared" si="3"/>
        <v>0</v>
      </c>
    </row>
    <row r="45" spans="1:20" s="90" customFormat="1" ht="12.75" customHeight="1">
      <c r="A45" s="65" t="s">
        <v>484</v>
      </c>
      <c r="B45" s="64">
        <v>16</v>
      </c>
      <c r="C45" s="218"/>
      <c r="D45" s="304" t="s">
        <v>457</v>
      </c>
      <c r="E45" s="317">
        <v>19.35</v>
      </c>
      <c r="F45" s="236">
        <f t="shared" si="4"/>
        <v>0</v>
      </c>
      <c r="G45" s="31"/>
      <c r="H45" s="168"/>
      <c r="I45" s="205">
        <v>29</v>
      </c>
      <c r="J45" s="135">
        <f t="shared" si="6"/>
        <v>0</v>
      </c>
      <c r="K45" s="65" t="s">
        <v>204</v>
      </c>
      <c r="L45" s="64">
        <v>12</v>
      </c>
      <c r="M45" s="64"/>
      <c r="N45" s="300" t="s">
        <v>409</v>
      </c>
      <c r="O45" s="254" t="s">
        <v>578</v>
      </c>
      <c r="P45" s="31">
        <f t="shared" si="7"/>
        <v>0</v>
      </c>
      <c r="Q45" s="31" t="s">
        <v>49</v>
      </c>
      <c r="R45" s="168"/>
      <c r="S45" s="151">
        <v>57</v>
      </c>
      <c r="T45" s="135">
        <f t="shared" si="3"/>
        <v>0</v>
      </c>
    </row>
    <row r="46" spans="1:30" s="90" customFormat="1" ht="12.75" customHeight="1">
      <c r="A46" s="65" t="s">
        <v>177</v>
      </c>
      <c r="B46" s="64">
        <v>12</v>
      </c>
      <c r="C46" s="218"/>
      <c r="D46" s="300" t="s">
        <v>256</v>
      </c>
      <c r="E46" s="317">
        <v>11.9</v>
      </c>
      <c r="F46" s="236">
        <f t="shared" si="4"/>
        <v>0</v>
      </c>
      <c r="G46" s="31" t="s">
        <v>49</v>
      </c>
      <c r="H46" s="168"/>
      <c r="I46" s="234">
        <v>32.25</v>
      </c>
      <c r="J46" s="135">
        <f t="shared" si="6"/>
        <v>0</v>
      </c>
      <c r="K46" s="65" t="s">
        <v>679</v>
      </c>
      <c r="L46" s="64">
        <v>12</v>
      </c>
      <c r="M46" s="64"/>
      <c r="N46" s="309" t="s">
        <v>707</v>
      </c>
      <c r="O46" s="31" t="s">
        <v>571</v>
      </c>
      <c r="P46" s="31">
        <f t="shared" si="7"/>
        <v>0</v>
      </c>
      <c r="Q46" s="31" t="s">
        <v>49</v>
      </c>
      <c r="R46" s="168"/>
      <c r="S46" s="151">
        <v>60</v>
      </c>
      <c r="T46" s="135">
        <f t="shared" si="3"/>
        <v>0</v>
      </c>
      <c r="AB46" s="96"/>
      <c r="AC46" s="97"/>
      <c r="AD46" s="93"/>
    </row>
    <row r="47" spans="1:20" s="90" customFormat="1" ht="12.75" customHeight="1">
      <c r="A47" s="63" t="s">
        <v>233</v>
      </c>
      <c r="B47" s="65">
        <v>12</v>
      </c>
      <c r="C47" s="131"/>
      <c r="D47" s="300" t="s">
        <v>410</v>
      </c>
      <c r="E47" s="317">
        <v>15.5</v>
      </c>
      <c r="F47" s="236">
        <f aca="true" t="shared" si="8" ref="F47:F75">(H47/B47)*E47</f>
        <v>0</v>
      </c>
      <c r="G47" s="31"/>
      <c r="H47" s="168"/>
      <c r="I47" s="205">
        <v>33</v>
      </c>
      <c r="J47" s="135">
        <f t="shared" si="6"/>
        <v>0</v>
      </c>
      <c r="K47" s="65" t="s">
        <v>678</v>
      </c>
      <c r="L47" s="64">
        <v>12</v>
      </c>
      <c r="M47" s="64"/>
      <c r="N47" s="307" t="s">
        <v>406</v>
      </c>
      <c r="O47" s="31" t="s">
        <v>583</v>
      </c>
      <c r="P47" s="31">
        <f t="shared" si="7"/>
        <v>0</v>
      </c>
      <c r="Q47" s="31" t="s">
        <v>49</v>
      </c>
      <c r="R47" s="168"/>
      <c r="S47" s="151">
        <v>68</v>
      </c>
      <c r="T47" s="135">
        <f t="shared" si="3"/>
        <v>0</v>
      </c>
    </row>
    <row r="48" spans="1:20" s="90" customFormat="1" ht="12.75" customHeight="1">
      <c r="A48" s="65" t="s">
        <v>232</v>
      </c>
      <c r="B48" s="64">
        <v>12</v>
      </c>
      <c r="C48" s="218"/>
      <c r="D48" s="300" t="s">
        <v>390</v>
      </c>
      <c r="E48" s="316">
        <v>12.1</v>
      </c>
      <c r="F48" s="236">
        <f t="shared" si="8"/>
        <v>0</v>
      </c>
      <c r="G48" s="161"/>
      <c r="H48" s="168"/>
      <c r="I48" s="205">
        <v>33</v>
      </c>
      <c r="J48" s="135">
        <f t="shared" si="6"/>
        <v>0</v>
      </c>
      <c r="K48" s="125" t="s">
        <v>206</v>
      </c>
      <c r="L48" s="126"/>
      <c r="M48" s="126"/>
      <c r="N48" s="127"/>
      <c r="O48" s="127"/>
      <c r="P48" s="251"/>
      <c r="Q48" s="127"/>
      <c r="R48" s="128"/>
      <c r="S48" s="129"/>
      <c r="T48" s="130">
        <f t="shared" si="3"/>
        <v>0</v>
      </c>
    </row>
    <row r="49" spans="1:20" s="90" customFormat="1" ht="12.75" customHeight="1">
      <c r="A49" s="65" t="s">
        <v>489</v>
      </c>
      <c r="B49" s="65">
        <v>24</v>
      </c>
      <c r="C49" s="131"/>
      <c r="D49" s="304" t="s">
        <v>447</v>
      </c>
      <c r="E49" s="317">
        <v>16.3</v>
      </c>
      <c r="F49" s="236">
        <f t="shared" si="8"/>
        <v>0</v>
      </c>
      <c r="G49" s="31"/>
      <c r="H49" s="168"/>
      <c r="I49" s="234">
        <v>33</v>
      </c>
      <c r="J49" s="135">
        <f t="shared" si="6"/>
        <v>0</v>
      </c>
      <c r="K49" s="65" t="s">
        <v>245</v>
      </c>
      <c r="L49" s="64">
        <v>6</v>
      </c>
      <c r="M49" s="64"/>
      <c r="N49" s="300" t="s">
        <v>276</v>
      </c>
      <c r="O49" s="254" t="s">
        <v>597</v>
      </c>
      <c r="P49" s="31">
        <f aca="true" t="shared" si="9" ref="P49:P54">(R49/L49)*O49</f>
        <v>0</v>
      </c>
      <c r="Q49" s="31"/>
      <c r="R49" s="168"/>
      <c r="S49" s="151">
        <v>47</v>
      </c>
      <c r="T49" s="135">
        <f t="shared" si="3"/>
        <v>0</v>
      </c>
    </row>
    <row r="50" spans="1:20" s="90" customFormat="1" ht="12.75" customHeight="1">
      <c r="A50" s="63" t="s">
        <v>105</v>
      </c>
      <c r="B50" s="64">
        <v>12</v>
      </c>
      <c r="C50" s="218"/>
      <c r="D50" s="300" t="s">
        <v>352</v>
      </c>
      <c r="E50" s="257" t="s">
        <v>569</v>
      </c>
      <c r="F50" s="236">
        <f t="shared" si="8"/>
        <v>0</v>
      </c>
      <c r="G50" s="31" t="s">
        <v>33</v>
      </c>
      <c r="H50" s="168"/>
      <c r="I50" s="205">
        <v>33</v>
      </c>
      <c r="J50" s="135">
        <f t="shared" si="6"/>
        <v>0</v>
      </c>
      <c r="K50" s="65" t="s">
        <v>246</v>
      </c>
      <c r="L50" s="64">
        <v>6</v>
      </c>
      <c r="M50" s="64"/>
      <c r="N50" s="300" t="s">
        <v>278</v>
      </c>
      <c r="O50" s="254" t="s">
        <v>561</v>
      </c>
      <c r="P50" s="31">
        <f t="shared" si="9"/>
        <v>0</v>
      </c>
      <c r="Q50" s="31"/>
      <c r="R50" s="168"/>
      <c r="S50" s="151">
        <v>55</v>
      </c>
      <c r="T50" s="135">
        <f t="shared" si="3"/>
        <v>0</v>
      </c>
    </row>
    <row r="51" spans="1:20" s="90" customFormat="1" ht="12.75" customHeight="1">
      <c r="A51" s="65" t="s">
        <v>243</v>
      </c>
      <c r="B51" s="64">
        <v>12</v>
      </c>
      <c r="C51" s="218"/>
      <c r="D51" s="300" t="s">
        <v>367</v>
      </c>
      <c r="E51" s="257" t="s">
        <v>560</v>
      </c>
      <c r="F51" s="236">
        <f t="shared" si="8"/>
        <v>0</v>
      </c>
      <c r="G51" s="31"/>
      <c r="H51" s="168"/>
      <c r="I51" s="234">
        <v>34</v>
      </c>
      <c r="J51" s="135">
        <f t="shared" si="6"/>
        <v>0</v>
      </c>
      <c r="K51" s="65" t="s">
        <v>674</v>
      </c>
      <c r="L51" s="64">
        <v>6</v>
      </c>
      <c r="M51" s="64"/>
      <c r="N51" s="300" t="s">
        <v>272</v>
      </c>
      <c r="O51" s="31" t="s">
        <v>582</v>
      </c>
      <c r="P51" s="31">
        <f t="shared" si="9"/>
        <v>0</v>
      </c>
      <c r="Q51" s="31"/>
      <c r="R51" s="168"/>
      <c r="S51" s="151">
        <v>55</v>
      </c>
      <c r="T51" s="135">
        <f t="shared" si="3"/>
        <v>0</v>
      </c>
    </row>
    <row r="52" spans="1:29" s="90" customFormat="1" ht="12.75" customHeight="1">
      <c r="A52" s="65" t="s">
        <v>234</v>
      </c>
      <c r="B52" s="64">
        <v>12</v>
      </c>
      <c r="C52" s="218"/>
      <c r="D52" s="300" t="s">
        <v>295</v>
      </c>
      <c r="E52" s="257" t="s">
        <v>575</v>
      </c>
      <c r="F52" s="236">
        <f t="shared" si="8"/>
        <v>0</v>
      </c>
      <c r="G52" s="31"/>
      <c r="H52" s="168"/>
      <c r="I52" s="205">
        <v>34.65</v>
      </c>
      <c r="J52" s="135">
        <f t="shared" si="6"/>
        <v>0</v>
      </c>
      <c r="K52" s="65" t="s">
        <v>675</v>
      </c>
      <c r="L52" s="64">
        <v>6</v>
      </c>
      <c r="M52" s="64"/>
      <c r="N52" s="300" t="s">
        <v>270</v>
      </c>
      <c r="O52" s="31" t="s">
        <v>582</v>
      </c>
      <c r="P52" s="31">
        <f t="shared" si="9"/>
        <v>0</v>
      </c>
      <c r="Q52" s="31"/>
      <c r="R52" s="168"/>
      <c r="S52" s="151">
        <v>55</v>
      </c>
      <c r="T52" s="135">
        <f t="shared" si="3"/>
        <v>0</v>
      </c>
      <c r="AB52" s="95"/>
      <c r="AC52" s="93"/>
    </row>
    <row r="53" spans="1:29" s="90" customFormat="1" ht="12.75" customHeight="1">
      <c r="A53" s="65" t="s">
        <v>235</v>
      </c>
      <c r="B53" s="64">
        <v>12</v>
      </c>
      <c r="C53" s="218"/>
      <c r="D53" s="300" t="s">
        <v>434</v>
      </c>
      <c r="E53" s="257" t="s">
        <v>573</v>
      </c>
      <c r="F53" s="236">
        <f t="shared" si="8"/>
        <v>0</v>
      </c>
      <c r="G53" s="31" t="s">
        <v>33</v>
      </c>
      <c r="H53" s="168"/>
      <c r="I53" s="205">
        <v>35</v>
      </c>
      <c r="J53" s="135">
        <f t="shared" si="6"/>
        <v>0</v>
      </c>
      <c r="K53" s="65" t="s">
        <v>676</v>
      </c>
      <c r="L53" s="64">
        <v>6</v>
      </c>
      <c r="M53" s="64"/>
      <c r="N53" s="307" t="s">
        <v>274</v>
      </c>
      <c r="O53" s="254" t="s">
        <v>595</v>
      </c>
      <c r="P53" s="31">
        <f t="shared" si="9"/>
        <v>0</v>
      </c>
      <c r="Q53" s="31"/>
      <c r="R53" s="168"/>
      <c r="S53" s="151">
        <v>63</v>
      </c>
      <c r="T53" s="135">
        <f t="shared" si="3"/>
        <v>0</v>
      </c>
      <c r="AB53" s="95"/>
      <c r="AC53" s="93"/>
    </row>
    <row r="54" spans="1:29" s="90" customFormat="1" ht="12.75" customHeight="1">
      <c r="A54" s="65" t="s">
        <v>106</v>
      </c>
      <c r="B54" s="65">
        <v>12</v>
      </c>
      <c r="C54" s="131"/>
      <c r="D54" s="300" t="s">
        <v>342</v>
      </c>
      <c r="E54" s="257" t="s">
        <v>559</v>
      </c>
      <c r="F54" s="236">
        <f t="shared" si="8"/>
        <v>0</v>
      </c>
      <c r="G54" s="31" t="s">
        <v>49</v>
      </c>
      <c r="H54" s="168"/>
      <c r="I54" s="234">
        <v>35</v>
      </c>
      <c r="J54" s="135">
        <f t="shared" si="6"/>
        <v>0</v>
      </c>
      <c r="K54" s="65" t="s">
        <v>677</v>
      </c>
      <c r="L54" s="64">
        <v>6</v>
      </c>
      <c r="M54" s="64"/>
      <c r="N54" s="307" t="s">
        <v>461</v>
      </c>
      <c r="O54" s="254" t="s">
        <v>596</v>
      </c>
      <c r="P54" s="31">
        <f t="shared" si="9"/>
        <v>0</v>
      </c>
      <c r="Q54" s="31"/>
      <c r="R54" s="168"/>
      <c r="S54" s="151">
        <v>63</v>
      </c>
      <c r="T54" s="135">
        <f t="shared" si="3"/>
        <v>0</v>
      </c>
      <c r="AB54" s="95"/>
      <c r="AC54" s="93"/>
    </row>
    <row r="55" spans="1:29" s="90" customFormat="1" ht="12.75" customHeight="1">
      <c r="A55" s="65" t="s">
        <v>218</v>
      </c>
      <c r="B55" s="65">
        <v>12</v>
      </c>
      <c r="C55" s="131"/>
      <c r="D55" s="300" t="s">
        <v>296</v>
      </c>
      <c r="E55" s="259">
        <v>15</v>
      </c>
      <c r="F55" s="236">
        <f t="shared" si="8"/>
        <v>0</v>
      </c>
      <c r="G55" s="65" t="s">
        <v>49</v>
      </c>
      <c r="H55" s="168"/>
      <c r="I55" s="234">
        <v>35</v>
      </c>
      <c r="J55" s="135">
        <f t="shared" si="6"/>
        <v>0</v>
      </c>
      <c r="K55" s="125" t="s">
        <v>475</v>
      </c>
      <c r="L55" s="126"/>
      <c r="M55" s="126"/>
      <c r="N55" s="127"/>
      <c r="O55" s="127"/>
      <c r="P55" s="251"/>
      <c r="Q55" s="127"/>
      <c r="R55" s="128"/>
      <c r="S55" s="129"/>
      <c r="T55" s="130">
        <f t="shared" si="3"/>
        <v>0</v>
      </c>
      <c r="AB55" s="92"/>
      <c r="AC55" s="93"/>
    </row>
    <row r="56" spans="1:29" s="90" customFormat="1" ht="12.75" customHeight="1">
      <c r="A56" s="65" t="s">
        <v>107</v>
      </c>
      <c r="B56" s="64">
        <v>12</v>
      </c>
      <c r="C56" s="218"/>
      <c r="D56" s="300" t="s">
        <v>260</v>
      </c>
      <c r="E56" s="317" t="s">
        <v>559</v>
      </c>
      <c r="F56" s="236">
        <f t="shared" si="8"/>
        <v>0</v>
      </c>
      <c r="G56" s="31" t="s">
        <v>49</v>
      </c>
      <c r="H56" s="168"/>
      <c r="I56" s="234">
        <v>36.5</v>
      </c>
      <c r="J56" s="135">
        <f t="shared" si="6"/>
        <v>0</v>
      </c>
      <c r="K56" s="65" t="s">
        <v>641</v>
      </c>
      <c r="L56" s="64">
        <v>9</v>
      </c>
      <c r="M56" s="64"/>
      <c r="N56" s="304" t="s">
        <v>711</v>
      </c>
      <c r="O56" s="31"/>
      <c r="P56" s="31">
        <f aca="true" t="shared" si="10" ref="P56:P62">(R56/L56)*O56</f>
        <v>0</v>
      </c>
      <c r="Q56" s="31"/>
      <c r="R56" s="168"/>
      <c r="S56" s="151">
        <v>27</v>
      </c>
      <c r="T56" s="135">
        <f t="shared" si="3"/>
        <v>0</v>
      </c>
      <c r="U56" s="99"/>
      <c r="V56" s="100"/>
      <c r="W56" s="100"/>
      <c r="X56" s="99"/>
      <c r="Y56" s="101"/>
      <c r="AB56" s="92"/>
      <c r="AC56" s="94"/>
    </row>
    <row r="57" spans="1:29" s="90" customFormat="1" ht="12.75" customHeight="1">
      <c r="A57" s="65" t="s">
        <v>51</v>
      </c>
      <c r="B57" s="65">
        <v>12</v>
      </c>
      <c r="C57" s="131"/>
      <c r="D57" s="300" t="s">
        <v>252</v>
      </c>
      <c r="E57" s="317" t="s">
        <v>598</v>
      </c>
      <c r="F57" s="236">
        <f t="shared" si="8"/>
        <v>0</v>
      </c>
      <c r="G57" s="31" t="s">
        <v>49</v>
      </c>
      <c r="H57" s="168"/>
      <c r="I57" s="234">
        <v>36.5</v>
      </c>
      <c r="J57" s="135">
        <f t="shared" si="6"/>
        <v>0</v>
      </c>
      <c r="K57" s="65" t="s">
        <v>642</v>
      </c>
      <c r="L57" s="64">
        <v>9</v>
      </c>
      <c r="M57" s="64"/>
      <c r="N57" s="304" t="s">
        <v>540</v>
      </c>
      <c r="O57" s="31"/>
      <c r="P57" s="31">
        <f t="shared" si="10"/>
        <v>0</v>
      </c>
      <c r="Q57" s="31"/>
      <c r="R57" s="168"/>
      <c r="S57" s="151">
        <v>27</v>
      </c>
      <c r="T57" s="135">
        <f t="shared" si="3"/>
        <v>0</v>
      </c>
      <c r="U57" s="99"/>
      <c r="V57" s="100"/>
      <c r="W57" s="100"/>
      <c r="X57" s="99"/>
      <c r="Y57" s="101"/>
      <c r="AB57" s="92"/>
      <c r="AC57" s="94"/>
    </row>
    <row r="58" spans="1:29" s="90" customFormat="1" ht="12.75" customHeight="1">
      <c r="A58" s="65" t="s">
        <v>176</v>
      </c>
      <c r="B58" s="65">
        <v>18</v>
      </c>
      <c r="C58" s="131"/>
      <c r="D58" s="300" t="s">
        <v>381</v>
      </c>
      <c r="E58" s="317">
        <v>16.24</v>
      </c>
      <c r="F58" s="236">
        <f t="shared" si="8"/>
        <v>0</v>
      </c>
      <c r="G58" s="31" t="s">
        <v>32</v>
      </c>
      <c r="H58" s="168"/>
      <c r="I58" s="205">
        <v>38</v>
      </c>
      <c r="J58" s="135">
        <f t="shared" si="6"/>
        <v>0</v>
      </c>
      <c r="K58" s="65" t="s">
        <v>643</v>
      </c>
      <c r="L58" s="64">
        <v>9</v>
      </c>
      <c r="M58" s="64"/>
      <c r="N58" s="304" t="s">
        <v>538</v>
      </c>
      <c r="O58" s="31"/>
      <c r="P58" s="31">
        <f t="shared" si="10"/>
        <v>0</v>
      </c>
      <c r="Q58" s="31"/>
      <c r="R58" s="168"/>
      <c r="S58" s="151">
        <v>27</v>
      </c>
      <c r="T58" s="135">
        <f t="shared" si="3"/>
        <v>0</v>
      </c>
      <c r="U58" s="99"/>
      <c r="V58" s="100"/>
      <c r="W58" s="100"/>
      <c r="X58" s="99"/>
      <c r="Y58" s="101"/>
      <c r="AB58" s="92"/>
      <c r="AC58" s="94"/>
    </row>
    <row r="59" spans="1:29" s="90" customFormat="1" ht="12.75" customHeight="1">
      <c r="A59" s="65" t="s">
        <v>108</v>
      </c>
      <c r="B59" s="65">
        <v>12</v>
      </c>
      <c r="C59" s="131"/>
      <c r="D59" s="300" t="s">
        <v>383</v>
      </c>
      <c r="E59" s="317" t="s">
        <v>570</v>
      </c>
      <c r="F59" s="236">
        <f t="shared" si="8"/>
        <v>0</v>
      </c>
      <c r="G59" s="31" t="s">
        <v>49</v>
      </c>
      <c r="H59" s="168"/>
      <c r="I59" s="205">
        <v>39</v>
      </c>
      <c r="J59" s="135">
        <f t="shared" si="6"/>
        <v>0</v>
      </c>
      <c r="K59" s="65" t="s">
        <v>644</v>
      </c>
      <c r="L59" s="64">
        <v>8</v>
      </c>
      <c r="M59" s="64"/>
      <c r="N59" s="304" t="s">
        <v>539</v>
      </c>
      <c r="O59" s="31"/>
      <c r="P59" s="31">
        <f t="shared" si="10"/>
        <v>0</v>
      </c>
      <c r="Q59" s="31"/>
      <c r="R59" s="168"/>
      <c r="S59" s="151">
        <v>40</v>
      </c>
      <c r="T59" s="135">
        <f t="shared" si="3"/>
        <v>0</v>
      </c>
      <c r="U59" s="99"/>
      <c r="V59" s="100"/>
      <c r="W59" s="100"/>
      <c r="X59" s="99"/>
      <c r="Y59" s="101"/>
      <c r="AB59" s="92"/>
      <c r="AC59" s="94"/>
    </row>
    <row r="60" spans="1:29" s="90" customFormat="1" ht="12.75" customHeight="1">
      <c r="A60" s="65" t="s">
        <v>109</v>
      </c>
      <c r="B60" s="64">
        <v>12</v>
      </c>
      <c r="C60" s="218"/>
      <c r="D60" s="300" t="s">
        <v>698</v>
      </c>
      <c r="E60" s="257" t="s">
        <v>570</v>
      </c>
      <c r="F60" s="236">
        <f t="shared" si="8"/>
        <v>0</v>
      </c>
      <c r="G60" s="31" t="s">
        <v>35</v>
      </c>
      <c r="H60" s="168"/>
      <c r="I60" s="234">
        <v>41.5</v>
      </c>
      <c r="J60" s="135">
        <f t="shared" si="6"/>
        <v>0</v>
      </c>
      <c r="K60" s="65" t="s">
        <v>671</v>
      </c>
      <c r="L60" s="64">
        <v>4</v>
      </c>
      <c r="M60" s="64"/>
      <c r="N60" s="304" t="s">
        <v>712</v>
      </c>
      <c r="O60" s="31"/>
      <c r="P60" s="31">
        <f t="shared" si="10"/>
        <v>0</v>
      </c>
      <c r="Q60" s="31"/>
      <c r="R60" s="168"/>
      <c r="S60" s="151">
        <v>53</v>
      </c>
      <c r="T60" s="135">
        <f t="shared" si="3"/>
        <v>0</v>
      </c>
      <c r="U60" s="99"/>
      <c r="V60" s="100"/>
      <c r="W60" s="100"/>
      <c r="X60" s="99"/>
      <c r="Y60" s="101"/>
      <c r="AB60" s="98"/>
      <c r="AC60" s="93"/>
    </row>
    <row r="61" spans="1:29" s="90" customFormat="1" ht="12.75" customHeight="1">
      <c r="A61" s="65" t="s">
        <v>65</v>
      </c>
      <c r="B61" s="64">
        <v>12</v>
      </c>
      <c r="C61" s="218"/>
      <c r="D61" s="300" t="s">
        <v>255</v>
      </c>
      <c r="E61" s="317">
        <v>16.54</v>
      </c>
      <c r="F61" s="236">
        <f t="shared" si="8"/>
        <v>0</v>
      </c>
      <c r="G61" s="31" t="s">
        <v>35</v>
      </c>
      <c r="H61" s="168"/>
      <c r="I61" s="234">
        <v>41.5</v>
      </c>
      <c r="J61" s="135">
        <f t="shared" si="6"/>
        <v>0</v>
      </c>
      <c r="K61" s="65" t="s">
        <v>645</v>
      </c>
      <c r="L61" s="64">
        <v>6</v>
      </c>
      <c r="M61" s="64"/>
      <c r="N61" s="304" t="s">
        <v>713</v>
      </c>
      <c r="O61" s="31"/>
      <c r="P61" s="31">
        <f t="shared" si="10"/>
        <v>0</v>
      </c>
      <c r="Q61" s="31"/>
      <c r="R61" s="168"/>
      <c r="S61" s="151">
        <v>60</v>
      </c>
      <c r="T61" s="135">
        <f t="shared" si="3"/>
        <v>0</v>
      </c>
      <c r="U61" s="99"/>
      <c r="V61" s="100"/>
      <c r="W61" s="100"/>
      <c r="X61" s="99"/>
      <c r="Y61" s="101"/>
      <c r="AB61" s="92"/>
      <c r="AC61" s="93"/>
    </row>
    <row r="62" spans="1:30" s="67" customFormat="1" ht="12.75" customHeight="1">
      <c r="A62" s="65" t="s">
        <v>490</v>
      </c>
      <c r="B62" s="64">
        <v>12</v>
      </c>
      <c r="C62" s="218"/>
      <c r="D62" s="304" t="s">
        <v>448</v>
      </c>
      <c r="E62" s="317">
        <v>14.78</v>
      </c>
      <c r="F62" s="236">
        <f t="shared" si="8"/>
        <v>0</v>
      </c>
      <c r="G62" s="31"/>
      <c r="H62" s="168"/>
      <c r="I62" s="151">
        <v>42</v>
      </c>
      <c r="J62" s="135">
        <f t="shared" si="6"/>
        <v>0</v>
      </c>
      <c r="K62" s="65" t="s">
        <v>646</v>
      </c>
      <c r="L62" s="64">
        <v>8</v>
      </c>
      <c r="M62" s="64"/>
      <c r="N62" s="304" t="s">
        <v>714</v>
      </c>
      <c r="O62" s="31"/>
      <c r="P62" s="31">
        <f t="shared" si="10"/>
        <v>0</v>
      </c>
      <c r="Q62" s="31"/>
      <c r="R62" s="168"/>
      <c r="S62" s="151">
        <v>60</v>
      </c>
      <c r="T62" s="135">
        <f t="shared" si="3"/>
        <v>0</v>
      </c>
      <c r="U62" s="99"/>
      <c r="V62" s="100"/>
      <c r="W62" s="100"/>
      <c r="X62" s="99"/>
      <c r="Y62" s="101"/>
      <c r="Z62" s="90"/>
      <c r="AA62" s="90"/>
      <c r="AB62" s="90"/>
      <c r="AC62" s="90"/>
      <c r="AD62" s="90"/>
    </row>
    <row r="63" spans="1:30" s="67" customFormat="1" ht="12.75" customHeight="1">
      <c r="A63" s="63" t="s">
        <v>58</v>
      </c>
      <c r="B63" s="64">
        <v>6</v>
      </c>
      <c r="C63" s="218"/>
      <c r="D63" s="304" t="s">
        <v>705</v>
      </c>
      <c r="E63" s="257" t="s">
        <v>563</v>
      </c>
      <c r="F63" s="236">
        <f t="shared" si="8"/>
        <v>0</v>
      </c>
      <c r="G63" s="31" t="s">
        <v>47</v>
      </c>
      <c r="H63" s="168"/>
      <c r="I63" s="234">
        <v>43</v>
      </c>
      <c r="J63" s="135">
        <f t="shared" si="6"/>
        <v>0</v>
      </c>
      <c r="K63" s="338" t="s">
        <v>635</v>
      </c>
      <c r="L63" s="339"/>
      <c r="M63" s="339"/>
      <c r="N63" s="339"/>
      <c r="O63" s="339"/>
      <c r="P63" s="339"/>
      <c r="Q63" s="339"/>
      <c r="R63" s="339"/>
      <c r="S63" s="339"/>
      <c r="T63" s="340"/>
      <c r="U63" s="99"/>
      <c r="V63" s="100"/>
      <c r="W63" s="100"/>
      <c r="X63" s="99"/>
      <c r="Y63" s="101"/>
      <c r="Z63" s="90"/>
      <c r="AA63" s="90"/>
      <c r="AB63" s="90"/>
      <c r="AC63" s="90"/>
      <c r="AD63" s="90"/>
    </row>
    <row r="64" spans="1:30" s="67" customFormat="1" ht="12.75" customHeight="1">
      <c r="A64" s="65" t="s">
        <v>219</v>
      </c>
      <c r="B64" s="64">
        <v>8</v>
      </c>
      <c r="C64" s="218"/>
      <c r="D64" s="307" t="s">
        <v>460</v>
      </c>
      <c r="E64" s="257" t="s">
        <v>570</v>
      </c>
      <c r="F64" s="236">
        <f t="shared" si="8"/>
        <v>0</v>
      </c>
      <c r="G64" s="31"/>
      <c r="H64" s="168"/>
      <c r="I64" s="205">
        <v>44</v>
      </c>
      <c r="J64" s="135">
        <f t="shared" si="6"/>
        <v>0</v>
      </c>
      <c r="K64" s="65" t="s">
        <v>92</v>
      </c>
      <c r="L64" s="64">
        <v>12</v>
      </c>
      <c r="M64" s="64"/>
      <c r="N64" s="307" t="s">
        <v>258</v>
      </c>
      <c r="O64" s="254" t="s">
        <v>751</v>
      </c>
      <c r="P64" s="31">
        <f aca="true" t="shared" si="11" ref="P64:P78">(R64/L64)*O64</f>
        <v>0</v>
      </c>
      <c r="Q64" s="31" t="s">
        <v>32</v>
      </c>
      <c r="R64" s="168"/>
      <c r="S64" s="151">
        <v>33.5</v>
      </c>
      <c r="T64" s="135">
        <f aca="true" t="shared" si="12" ref="T64:T78">+R64*S64</f>
        <v>0</v>
      </c>
      <c r="U64" s="99"/>
      <c r="V64" s="100"/>
      <c r="W64" s="100"/>
      <c r="X64" s="99"/>
      <c r="Y64" s="101"/>
      <c r="Z64" s="90"/>
      <c r="AA64" s="90"/>
      <c r="AB64" s="90"/>
      <c r="AC64" s="90"/>
      <c r="AD64" s="90"/>
    </row>
    <row r="65" spans="1:29" s="67" customFormat="1" ht="12.75" customHeight="1">
      <c r="A65" s="65" t="s">
        <v>10</v>
      </c>
      <c r="B65" s="64">
        <v>9</v>
      </c>
      <c r="C65" s="218"/>
      <c r="D65" s="300" t="s">
        <v>421</v>
      </c>
      <c r="E65" s="257" t="s">
        <v>573</v>
      </c>
      <c r="F65" s="236">
        <f t="shared" si="8"/>
        <v>0</v>
      </c>
      <c r="G65" s="31" t="s">
        <v>32</v>
      </c>
      <c r="H65" s="168"/>
      <c r="I65" s="234">
        <v>48</v>
      </c>
      <c r="J65" s="135">
        <f t="shared" si="6"/>
        <v>0</v>
      </c>
      <c r="K65" s="65" t="s">
        <v>247</v>
      </c>
      <c r="L65" s="64">
        <v>12</v>
      </c>
      <c r="M65" s="64"/>
      <c r="N65" s="304" t="s">
        <v>341</v>
      </c>
      <c r="O65" s="161" t="s">
        <v>583</v>
      </c>
      <c r="P65" s="31">
        <f t="shared" si="11"/>
        <v>0</v>
      </c>
      <c r="Q65" s="31" t="s">
        <v>32</v>
      </c>
      <c r="R65" s="168"/>
      <c r="S65" s="151">
        <v>37</v>
      </c>
      <c r="T65" s="135">
        <f t="shared" si="12"/>
        <v>0</v>
      </c>
      <c r="U65" s="99"/>
      <c r="V65" s="100"/>
      <c r="W65" s="100"/>
      <c r="X65" s="99"/>
      <c r="Y65" s="101"/>
      <c r="Z65" s="90"/>
      <c r="AA65" s="90"/>
      <c r="AB65" s="92"/>
      <c r="AC65" s="93"/>
    </row>
    <row r="66" spans="1:29" s="67" customFormat="1" ht="12.75" customHeight="1">
      <c r="A66" s="65" t="s">
        <v>11</v>
      </c>
      <c r="B66" s="64">
        <v>9</v>
      </c>
      <c r="C66" s="218"/>
      <c r="D66" s="300" t="s">
        <v>348</v>
      </c>
      <c r="E66" s="317">
        <v>10.22</v>
      </c>
      <c r="F66" s="236">
        <f t="shared" si="8"/>
        <v>0</v>
      </c>
      <c r="G66" s="31" t="s">
        <v>32</v>
      </c>
      <c r="H66" s="168"/>
      <c r="I66" s="205">
        <v>48</v>
      </c>
      <c r="J66" s="135">
        <f t="shared" si="6"/>
        <v>0</v>
      </c>
      <c r="K66" s="65" t="s">
        <v>248</v>
      </c>
      <c r="L66" s="64">
        <v>12</v>
      </c>
      <c r="M66" s="64"/>
      <c r="N66" s="304" t="s">
        <v>307</v>
      </c>
      <c r="O66" s="161" t="s">
        <v>583</v>
      </c>
      <c r="P66" s="31">
        <f t="shared" si="11"/>
        <v>0</v>
      </c>
      <c r="Q66" s="31" t="s">
        <v>32</v>
      </c>
      <c r="R66" s="168"/>
      <c r="S66" s="151">
        <v>37</v>
      </c>
      <c r="T66" s="135">
        <f t="shared" si="12"/>
        <v>0</v>
      </c>
      <c r="U66" s="99"/>
      <c r="V66" s="100"/>
      <c r="W66" s="100"/>
      <c r="X66" s="99"/>
      <c r="Y66" s="101"/>
      <c r="Z66" s="90"/>
      <c r="AA66" s="90"/>
      <c r="AB66" s="98"/>
      <c r="AC66" s="93"/>
    </row>
    <row r="67" spans="1:29" s="67" customFormat="1" ht="12.75" customHeight="1">
      <c r="A67" s="63" t="s">
        <v>12</v>
      </c>
      <c r="B67" s="64">
        <v>9</v>
      </c>
      <c r="C67" s="218"/>
      <c r="D67" s="300" t="s">
        <v>340</v>
      </c>
      <c r="E67" s="257" t="s">
        <v>563</v>
      </c>
      <c r="F67" s="236">
        <f t="shared" si="8"/>
        <v>0</v>
      </c>
      <c r="G67" s="31" t="s">
        <v>32</v>
      </c>
      <c r="H67" s="168"/>
      <c r="I67" s="205">
        <v>48</v>
      </c>
      <c r="J67" s="135">
        <f t="shared" si="6"/>
        <v>0</v>
      </c>
      <c r="K67" s="65" t="s">
        <v>672</v>
      </c>
      <c r="L67" s="64">
        <v>8</v>
      </c>
      <c r="M67" s="64"/>
      <c r="N67" s="300" t="s">
        <v>552</v>
      </c>
      <c r="O67" s="254" t="s">
        <v>604</v>
      </c>
      <c r="P67" s="31">
        <f t="shared" si="11"/>
        <v>0</v>
      </c>
      <c r="Q67" s="31"/>
      <c r="R67" s="168"/>
      <c r="S67" s="150">
        <v>42</v>
      </c>
      <c r="T67" s="135">
        <f t="shared" si="12"/>
        <v>0</v>
      </c>
      <c r="U67" s="99"/>
      <c r="V67" s="100"/>
      <c r="W67" s="100"/>
      <c r="X67" s="99"/>
      <c r="Y67" s="101"/>
      <c r="Z67" s="90"/>
      <c r="AA67" s="90"/>
      <c r="AB67" s="98"/>
      <c r="AC67" s="94"/>
    </row>
    <row r="68" spans="1:29" s="67" customFormat="1" ht="12.75" customHeight="1">
      <c r="A68" s="65" t="s">
        <v>13</v>
      </c>
      <c r="B68" s="64">
        <v>9</v>
      </c>
      <c r="C68" s="218"/>
      <c r="D68" s="300" t="s">
        <v>286</v>
      </c>
      <c r="E68" s="317">
        <v>10.98</v>
      </c>
      <c r="F68" s="236">
        <f t="shared" si="8"/>
        <v>0</v>
      </c>
      <c r="G68" s="31" t="s">
        <v>32</v>
      </c>
      <c r="H68" s="168"/>
      <c r="I68" s="234">
        <v>48</v>
      </c>
      <c r="J68" s="135">
        <f aca="true" t="shared" si="13" ref="J68:J83">+H68*I68</f>
        <v>0</v>
      </c>
      <c r="K68" s="63" t="s">
        <v>673</v>
      </c>
      <c r="L68" s="64">
        <v>8</v>
      </c>
      <c r="M68" s="64"/>
      <c r="N68" s="304" t="s">
        <v>553</v>
      </c>
      <c r="O68" s="254" t="s">
        <v>604</v>
      </c>
      <c r="P68" s="31">
        <f t="shared" si="11"/>
        <v>0</v>
      </c>
      <c r="Q68" s="31"/>
      <c r="R68" s="168"/>
      <c r="S68" s="150">
        <v>42</v>
      </c>
      <c r="T68" s="135">
        <f t="shared" si="12"/>
        <v>0</v>
      </c>
      <c r="U68" s="99"/>
      <c r="V68" s="100"/>
      <c r="W68" s="100"/>
      <c r="X68" s="99"/>
      <c r="Y68" s="101"/>
      <c r="Z68" s="90"/>
      <c r="AA68" s="90"/>
      <c r="AB68" s="92"/>
      <c r="AC68" s="92"/>
    </row>
    <row r="69" spans="1:29" s="67" customFormat="1" ht="12.75" customHeight="1">
      <c r="A69" s="65" t="s">
        <v>175</v>
      </c>
      <c r="B69" s="64">
        <v>12</v>
      </c>
      <c r="C69" s="218"/>
      <c r="D69" s="300" t="s">
        <v>377</v>
      </c>
      <c r="E69" s="257" t="s">
        <v>572</v>
      </c>
      <c r="F69" s="236">
        <f t="shared" si="8"/>
        <v>0</v>
      </c>
      <c r="G69" s="31" t="s">
        <v>35</v>
      </c>
      <c r="H69" s="168"/>
      <c r="I69" s="234">
        <v>49</v>
      </c>
      <c r="J69" s="135">
        <f t="shared" si="13"/>
        <v>0</v>
      </c>
      <c r="K69" s="63" t="s">
        <v>647</v>
      </c>
      <c r="L69" s="64">
        <v>8</v>
      </c>
      <c r="M69" s="64"/>
      <c r="N69" s="300" t="s">
        <v>403</v>
      </c>
      <c r="O69" s="254" t="s">
        <v>632</v>
      </c>
      <c r="P69" s="31">
        <f t="shared" si="11"/>
        <v>0</v>
      </c>
      <c r="Q69" s="31" t="s">
        <v>33</v>
      </c>
      <c r="R69" s="168"/>
      <c r="S69" s="151">
        <v>51</v>
      </c>
      <c r="T69" s="135">
        <f t="shared" si="12"/>
        <v>0</v>
      </c>
      <c r="U69" s="99"/>
      <c r="V69" s="100"/>
      <c r="W69" s="100"/>
      <c r="X69" s="99"/>
      <c r="Y69" s="101"/>
      <c r="Z69" s="90"/>
      <c r="AA69" s="92"/>
      <c r="AB69" s="92"/>
      <c r="AC69" s="92"/>
    </row>
    <row r="70" spans="1:29" s="67" customFormat="1" ht="12.75" customHeight="1">
      <c r="A70" s="65" t="s">
        <v>67</v>
      </c>
      <c r="B70" s="64">
        <v>12</v>
      </c>
      <c r="C70" s="218"/>
      <c r="D70" s="307" t="s">
        <v>358</v>
      </c>
      <c r="E70" s="257" t="s">
        <v>584</v>
      </c>
      <c r="F70" s="236">
        <f t="shared" si="8"/>
        <v>0</v>
      </c>
      <c r="G70" s="31" t="s">
        <v>35</v>
      </c>
      <c r="H70" s="168"/>
      <c r="I70" s="205">
        <v>49</v>
      </c>
      <c r="J70" s="135">
        <f t="shared" si="13"/>
        <v>0</v>
      </c>
      <c r="K70" s="63" t="s">
        <v>495</v>
      </c>
      <c r="L70" s="64">
        <v>12</v>
      </c>
      <c r="M70" s="64"/>
      <c r="N70" s="309" t="s">
        <v>456</v>
      </c>
      <c r="O70" s="31" t="s">
        <v>588</v>
      </c>
      <c r="P70" s="31">
        <f t="shared" si="11"/>
        <v>0</v>
      </c>
      <c r="Q70" s="31"/>
      <c r="R70" s="168"/>
      <c r="S70" s="151">
        <v>56</v>
      </c>
      <c r="T70" s="135">
        <f t="shared" si="12"/>
        <v>0</v>
      </c>
      <c r="U70" s="99"/>
      <c r="V70" s="100"/>
      <c r="W70" s="100"/>
      <c r="X70" s="99"/>
      <c r="Y70" s="101"/>
      <c r="Z70" s="90"/>
      <c r="AA70" s="92"/>
      <c r="AB70" s="92"/>
      <c r="AC70" s="92"/>
    </row>
    <row r="71" spans="1:29" s="67" customFormat="1" ht="12.75" customHeight="1">
      <c r="A71" s="65" t="s">
        <v>110</v>
      </c>
      <c r="B71" s="64">
        <v>12</v>
      </c>
      <c r="C71" s="218"/>
      <c r="D71" s="300" t="s">
        <v>405</v>
      </c>
      <c r="E71" s="317">
        <v>13.5</v>
      </c>
      <c r="F71" s="236">
        <f t="shared" si="8"/>
        <v>0</v>
      </c>
      <c r="G71" s="31" t="s">
        <v>32</v>
      </c>
      <c r="H71" s="168"/>
      <c r="I71" s="205">
        <v>50</v>
      </c>
      <c r="J71" s="135">
        <f t="shared" si="13"/>
        <v>0</v>
      </c>
      <c r="K71" s="268" t="s">
        <v>173</v>
      </c>
      <c r="L71" s="64">
        <v>8</v>
      </c>
      <c r="M71" s="64"/>
      <c r="N71" s="300" t="s">
        <v>440</v>
      </c>
      <c r="O71" s="31" t="s">
        <v>575</v>
      </c>
      <c r="P71" s="31">
        <f t="shared" si="11"/>
        <v>0</v>
      </c>
      <c r="Q71" s="31" t="s">
        <v>35</v>
      </c>
      <c r="R71" s="168"/>
      <c r="S71" s="150">
        <v>60.9</v>
      </c>
      <c r="T71" s="135">
        <f t="shared" si="12"/>
        <v>0</v>
      </c>
      <c r="U71" s="99"/>
      <c r="V71" s="100"/>
      <c r="W71" s="100"/>
      <c r="X71" s="99"/>
      <c r="Y71" s="101"/>
      <c r="Z71" s="90"/>
      <c r="AA71" s="92"/>
      <c r="AB71" s="92"/>
      <c r="AC71" s="92"/>
    </row>
    <row r="72" spans="1:23" s="90" customFormat="1" ht="12.75" customHeight="1">
      <c r="A72" s="65" t="s">
        <v>491</v>
      </c>
      <c r="B72" s="64">
        <v>12</v>
      </c>
      <c r="C72" s="218"/>
      <c r="D72" s="304" t="s">
        <v>449</v>
      </c>
      <c r="E72" s="317">
        <v>13.5</v>
      </c>
      <c r="F72" s="236">
        <f t="shared" si="8"/>
        <v>0</v>
      </c>
      <c r="G72" s="31" t="s">
        <v>33</v>
      </c>
      <c r="H72" s="168"/>
      <c r="I72" s="205">
        <v>50</v>
      </c>
      <c r="J72" s="135">
        <f t="shared" si="13"/>
        <v>0</v>
      </c>
      <c r="K72" s="65" t="s">
        <v>172</v>
      </c>
      <c r="L72" s="65">
        <v>8</v>
      </c>
      <c r="M72" s="65"/>
      <c r="N72" s="300" t="s">
        <v>389</v>
      </c>
      <c r="O72" s="31" t="s">
        <v>575</v>
      </c>
      <c r="P72" s="31">
        <f t="shared" si="11"/>
        <v>0</v>
      </c>
      <c r="Q72" s="31" t="s">
        <v>35</v>
      </c>
      <c r="R72" s="168"/>
      <c r="S72" s="151">
        <v>60.9</v>
      </c>
      <c r="T72" s="135">
        <f t="shared" si="12"/>
        <v>0</v>
      </c>
      <c r="U72" s="99"/>
      <c r="V72" s="99"/>
      <c r="W72" s="99"/>
    </row>
    <row r="73" spans="1:23" s="90" customFormat="1" ht="12.75" customHeight="1">
      <c r="A73" s="65" t="s">
        <v>190</v>
      </c>
      <c r="B73" s="64">
        <v>8</v>
      </c>
      <c r="C73" s="218"/>
      <c r="D73" s="300" t="s">
        <v>695</v>
      </c>
      <c r="E73" s="257" t="s">
        <v>559</v>
      </c>
      <c r="F73" s="236">
        <f t="shared" si="8"/>
        <v>0</v>
      </c>
      <c r="G73" s="31" t="s">
        <v>32</v>
      </c>
      <c r="H73" s="168"/>
      <c r="I73" s="205">
        <v>50</v>
      </c>
      <c r="J73" s="135">
        <f t="shared" si="13"/>
        <v>0</v>
      </c>
      <c r="K73" s="65" t="s">
        <v>649</v>
      </c>
      <c r="L73" s="64">
        <v>12</v>
      </c>
      <c r="M73" s="218"/>
      <c r="N73" s="304" t="s">
        <v>546</v>
      </c>
      <c r="O73" s="161" t="s">
        <v>587</v>
      </c>
      <c r="P73" s="31">
        <f>(R73/L73)*O73</f>
        <v>0</v>
      </c>
      <c r="Q73" s="31"/>
      <c r="R73" s="168"/>
      <c r="S73" s="150">
        <v>67</v>
      </c>
      <c r="T73" s="135">
        <f>+R73*S73</f>
        <v>0</v>
      </c>
      <c r="U73" s="99"/>
      <c r="V73" s="99"/>
      <c r="W73" s="99"/>
    </row>
    <row r="74" spans="1:23" s="90" customFormat="1" ht="12.75" customHeight="1">
      <c r="A74" s="65" t="s">
        <v>651</v>
      </c>
      <c r="B74" s="64">
        <v>12</v>
      </c>
      <c r="C74" s="218"/>
      <c r="D74" s="309" t="s">
        <v>544</v>
      </c>
      <c r="E74" s="317">
        <v>13.28</v>
      </c>
      <c r="F74" s="236">
        <f t="shared" si="8"/>
        <v>0</v>
      </c>
      <c r="G74" s="31"/>
      <c r="H74" s="168"/>
      <c r="I74" s="150">
        <v>52</v>
      </c>
      <c r="J74" s="135">
        <f t="shared" si="13"/>
        <v>0</v>
      </c>
      <c r="K74" s="65" t="s">
        <v>496</v>
      </c>
      <c r="L74" s="64">
        <v>6</v>
      </c>
      <c r="M74" s="64"/>
      <c r="N74" s="300" t="s">
        <v>335</v>
      </c>
      <c r="O74" s="254" t="s">
        <v>599</v>
      </c>
      <c r="P74" s="31">
        <f t="shared" si="11"/>
        <v>0</v>
      </c>
      <c r="Q74" s="31" t="s">
        <v>32</v>
      </c>
      <c r="R74" s="168"/>
      <c r="S74" s="151">
        <v>68</v>
      </c>
      <c r="T74" s="135">
        <f t="shared" si="12"/>
        <v>0</v>
      </c>
      <c r="U74" s="99"/>
      <c r="V74" s="99"/>
      <c r="W74" s="99"/>
    </row>
    <row r="75" spans="1:23" s="90" customFormat="1" ht="12.75" customHeight="1">
      <c r="A75" s="65" t="s">
        <v>650</v>
      </c>
      <c r="B75" s="64">
        <v>12</v>
      </c>
      <c r="C75" s="218"/>
      <c r="D75" s="304" t="s">
        <v>535</v>
      </c>
      <c r="E75" s="257">
        <v>0</v>
      </c>
      <c r="F75" s="236">
        <f t="shared" si="8"/>
        <v>0</v>
      </c>
      <c r="G75" s="31"/>
      <c r="H75" s="168"/>
      <c r="I75" s="205">
        <v>52.5</v>
      </c>
      <c r="J75" s="135">
        <f t="shared" si="13"/>
        <v>0</v>
      </c>
      <c r="K75" s="65" t="s">
        <v>168</v>
      </c>
      <c r="L75" s="64">
        <v>8</v>
      </c>
      <c r="M75" s="64"/>
      <c r="N75" s="300" t="s">
        <v>428</v>
      </c>
      <c r="O75" s="31" t="s">
        <v>572</v>
      </c>
      <c r="P75" s="31">
        <f t="shared" si="11"/>
        <v>0</v>
      </c>
      <c r="Q75" s="31" t="s">
        <v>47</v>
      </c>
      <c r="R75" s="168"/>
      <c r="S75" s="150">
        <v>70</v>
      </c>
      <c r="T75" s="135">
        <f t="shared" si="12"/>
        <v>0</v>
      </c>
      <c r="U75" s="99"/>
      <c r="V75" s="99"/>
      <c r="W75" s="99"/>
    </row>
    <row r="76" spans="1:23" s="90" customFormat="1" ht="12.75" customHeight="1">
      <c r="A76" s="65" t="s">
        <v>652</v>
      </c>
      <c r="B76" s="64">
        <v>8</v>
      </c>
      <c r="C76" s="218"/>
      <c r="D76" s="304" t="s">
        <v>708</v>
      </c>
      <c r="E76" s="257"/>
      <c r="F76" s="236"/>
      <c r="G76" s="31"/>
      <c r="H76" s="168"/>
      <c r="I76" s="234">
        <v>52.5</v>
      </c>
      <c r="J76" s="135">
        <f t="shared" si="13"/>
        <v>0</v>
      </c>
      <c r="K76" s="65" t="s">
        <v>174</v>
      </c>
      <c r="L76" s="65">
        <v>4</v>
      </c>
      <c r="M76" s="65"/>
      <c r="N76" s="300" t="s">
        <v>269</v>
      </c>
      <c r="O76" s="254" t="s">
        <v>591</v>
      </c>
      <c r="P76" s="31">
        <f t="shared" si="11"/>
        <v>0</v>
      </c>
      <c r="Q76" s="31" t="s">
        <v>35</v>
      </c>
      <c r="R76" s="168"/>
      <c r="S76" s="150">
        <v>73.25</v>
      </c>
      <c r="T76" s="135">
        <f t="shared" si="12"/>
        <v>0</v>
      </c>
      <c r="U76" s="99"/>
      <c r="V76" s="99"/>
      <c r="W76" s="99"/>
    </row>
    <row r="77" spans="1:23" s="90" customFormat="1" ht="12.75" customHeight="1">
      <c r="A77" s="65" t="s">
        <v>492</v>
      </c>
      <c r="B77" s="64">
        <v>12</v>
      </c>
      <c r="C77" s="218"/>
      <c r="D77" s="304" t="s">
        <v>450</v>
      </c>
      <c r="E77" s="317">
        <v>12.38</v>
      </c>
      <c r="F77" s="236">
        <f>(H77/B77)*E77</f>
        <v>0</v>
      </c>
      <c r="G77" s="31" t="s">
        <v>33</v>
      </c>
      <c r="H77" s="168"/>
      <c r="I77" s="205">
        <v>54</v>
      </c>
      <c r="J77" s="135">
        <f t="shared" si="13"/>
        <v>0</v>
      </c>
      <c r="K77" s="63" t="s">
        <v>497</v>
      </c>
      <c r="L77" s="64">
        <v>6</v>
      </c>
      <c r="M77" s="64"/>
      <c r="N77" s="300" t="s">
        <v>392</v>
      </c>
      <c r="O77" s="31" t="s">
        <v>563</v>
      </c>
      <c r="P77" s="31">
        <f t="shared" si="11"/>
        <v>0</v>
      </c>
      <c r="Q77" s="31" t="s">
        <v>32</v>
      </c>
      <c r="R77" s="168"/>
      <c r="S77" s="151">
        <v>75</v>
      </c>
      <c r="T77" s="135">
        <f t="shared" si="12"/>
        <v>0</v>
      </c>
      <c r="U77" s="99"/>
      <c r="V77" s="99"/>
      <c r="W77" s="99"/>
    </row>
    <row r="78" spans="1:23" s="90" customFormat="1" ht="12.75" customHeight="1">
      <c r="A78" s="65" t="s">
        <v>186</v>
      </c>
      <c r="B78" s="65">
        <v>12</v>
      </c>
      <c r="C78" s="131"/>
      <c r="D78" s="300" t="s">
        <v>265</v>
      </c>
      <c r="E78" s="257" t="s">
        <v>571</v>
      </c>
      <c r="F78" s="236">
        <f>(H78/B78)*E78</f>
        <v>0</v>
      </c>
      <c r="G78" s="31" t="s">
        <v>32</v>
      </c>
      <c r="H78" s="168"/>
      <c r="I78" s="234">
        <v>54</v>
      </c>
      <c r="J78" s="135">
        <f t="shared" si="13"/>
        <v>0</v>
      </c>
      <c r="K78" s="65" t="s">
        <v>17</v>
      </c>
      <c r="L78" s="64">
        <v>4</v>
      </c>
      <c r="M78" s="64"/>
      <c r="N78" s="300" t="s">
        <v>287</v>
      </c>
      <c r="O78" s="31" t="s">
        <v>556</v>
      </c>
      <c r="P78" s="31">
        <f t="shared" si="11"/>
        <v>0</v>
      </c>
      <c r="Q78" s="31" t="s">
        <v>35</v>
      </c>
      <c r="R78" s="168"/>
      <c r="S78" s="150">
        <v>76.65</v>
      </c>
      <c r="T78" s="135">
        <f t="shared" si="12"/>
        <v>0</v>
      </c>
      <c r="U78" s="99"/>
      <c r="V78" s="99"/>
      <c r="W78" s="99"/>
    </row>
    <row r="79" spans="1:23" s="90" customFormat="1" ht="12.75" customHeight="1">
      <c r="A79" s="65" t="s">
        <v>667</v>
      </c>
      <c r="B79" s="64">
        <v>9</v>
      </c>
      <c r="C79" s="218"/>
      <c r="D79" s="300" t="s">
        <v>304</v>
      </c>
      <c r="E79" s="317">
        <v>11.34</v>
      </c>
      <c r="F79" s="236">
        <f>(H79/B79)*E79</f>
        <v>0</v>
      </c>
      <c r="G79" s="31" t="s">
        <v>32</v>
      </c>
      <c r="H79" s="168"/>
      <c r="I79" s="205">
        <v>55</v>
      </c>
      <c r="J79" s="135">
        <f t="shared" si="13"/>
        <v>0</v>
      </c>
      <c r="K79" s="338" t="s">
        <v>187</v>
      </c>
      <c r="L79" s="339"/>
      <c r="M79" s="339"/>
      <c r="N79" s="339"/>
      <c r="O79" s="339"/>
      <c r="P79" s="339"/>
      <c r="Q79" s="339"/>
      <c r="R79" s="339"/>
      <c r="S79" s="339"/>
      <c r="T79" s="340"/>
      <c r="U79" s="99"/>
      <c r="V79" s="99"/>
      <c r="W79" s="99"/>
    </row>
    <row r="80" spans="1:27" s="90" customFormat="1" ht="12.75" customHeight="1">
      <c r="A80" s="65" t="s">
        <v>215</v>
      </c>
      <c r="B80" s="65">
        <v>12</v>
      </c>
      <c r="C80" s="131"/>
      <c r="D80" s="307" t="s">
        <v>462</v>
      </c>
      <c r="E80" s="257" t="s">
        <v>572</v>
      </c>
      <c r="F80" s="236">
        <f>(H80/B80)*E80</f>
        <v>0</v>
      </c>
      <c r="G80" s="31" t="s">
        <v>32</v>
      </c>
      <c r="H80" s="168"/>
      <c r="I80" s="234">
        <v>56.25</v>
      </c>
      <c r="J80" s="135">
        <f t="shared" si="13"/>
        <v>0</v>
      </c>
      <c r="K80" s="162" t="s">
        <v>221</v>
      </c>
      <c r="L80" s="64">
        <v>4</v>
      </c>
      <c r="M80" s="64"/>
      <c r="N80" s="307" t="s">
        <v>459</v>
      </c>
      <c r="O80" s="31" t="s">
        <v>561</v>
      </c>
      <c r="P80" s="31">
        <f>(R80/L80)*O80</f>
        <v>0</v>
      </c>
      <c r="Q80" s="31"/>
      <c r="R80" s="168"/>
      <c r="S80" s="150">
        <v>65</v>
      </c>
      <c r="T80" s="135">
        <f>+R80*S80</f>
        <v>0</v>
      </c>
      <c r="U80" s="142"/>
      <c r="V80" s="143"/>
      <c r="W80" s="133"/>
      <c r="X80" s="133"/>
      <c r="Y80" s="144"/>
      <c r="Z80" s="141"/>
      <c r="AA80" s="93"/>
    </row>
    <row r="81" spans="1:33" s="90" customFormat="1" ht="12.75" customHeight="1">
      <c r="A81" s="63" t="s">
        <v>670</v>
      </c>
      <c r="B81" s="64">
        <v>8</v>
      </c>
      <c r="C81" s="218"/>
      <c r="D81" s="309" t="s">
        <v>706</v>
      </c>
      <c r="E81" s="257"/>
      <c r="F81" s="236"/>
      <c r="G81" s="31"/>
      <c r="H81" s="168"/>
      <c r="I81" s="205">
        <v>59</v>
      </c>
      <c r="J81" s="135">
        <f t="shared" si="13"/>
        <v>0</v>
      </c>
      <c r="K81" s="162" t="s">
        <v>220</v>
      </c>
      <c r="L81" s="64">
        <v>4</v>
      </c>
      <c r="M81" s="64"/>
      <c r="N81" s="307" t="s">
        <v>251</v>
      </c>
      <c r="O81" s="31" t="s">
        <v>561</v>
      </c>
      <c r="P81" s="31">
        <f>(R81/L81)*O81</f>
        <v>0</v>
      </c>
      <c r="Q81" s="31"/>
      <c r="R81" s="168"/>
      <c r="S81" s="150">
        <v>65</v>
      </c>
      <c r="T81" s="135">
        <f>+R81*S81</f>
        <v>0</v>
      </c>
      <c r="U81" s="142"/>
      <c r="V81" s="143"/>
      <c r="W81" s="133"/>
      <c r="X81" s="133"/>
      <c r="Y81" s="144"/>
      <c r="Z81" s="141"/>
      <c r="AA81" s="93"/>
      <c r="AB81" s="37"/>
      <c r="AC81" s="100"/>
      <c r="AE81" s="99"/>
      <c r="AF81" s="99"/>
      <c r="AG81" s="99"/>
    </row>
    <row r="82" spans="1:33" s="90" customFormat="1" ht="12.75" customHeight="1">
      <c r="A82" s="65" t="s">
        <v>648</v>
      </c>
      <c r="B82" s="64">
        <v>12</v>
      </c>
      <c r="C82" s="218"/>
      <c r="D82" s="309" t="s">
        <v>545</v>
      </c>
      <c r="E82" s="317">
        <v>17.54</v>
      </c>
      <c r="F82" s="236">
        <f>(H82/B82)*E82</f>
        <v>0</v>
      </c>
      <c r="G82" s="31"/>
      <c r="H82" s="168"/>
      <c r="I82" s="150">
        <v>59</v>
      </c>
      <c r="J82" s="135">
        <f t="shared" si="13"/>
        <v>0</v>
      </c>
      <c r="K82" s="162" t="s">
        <v>222</v>
      </c>
      <c r="L82" s="64">
        <v>4</v>
      </c>
      <c r="M82" s="64"/>
      <c r="N82" s="307" t="s">
        <v>253</v>
      </c>
      <c r="O82" s="31" t="s">
        <v>563</v>
      </c>
      <c r="P82" s="31">
        <f>(R82/L82)*O82</f>
        <v>0</v>
      </c>
      <c r="Q82" s="31"/>
      <c r="R82" s="168"/>
      <c r="S82" s="150">
        <v>70</v>
      </c>
      <c r="T82" s="135">
        <f>+R82*S82</f>
        <v>0</v>
      </c>
      <c r="U82" s="142"/>
      <c r="V82" s="143"/>
      <c r="W82" s="133"/>
      <c r="X82" s="133"/>
      <c r="Y82" s="144"/>
      <c r="Z82" s="141"/>
      <c r="AA82" s="93"/>
      <c r="AB82" s="37"/>
      <c r="AC82" s="100"/>
      <c r="AD82" s="99"/>
      <c r="AE82" s="99"/>
      <c r="AF82" s="99"/>
      <c r="AG82" s="99"/>
    </row>
    <row r="83" spans="1:33" s="90" customFormat="1" ht="12.75" customHeight="1">
      <c r="A83" s="65" t="s">
        <v>191</v>
      </c>
      <c r="B83" s="64">
        <v>6</v>
      </c>
      <c r="C83" s="218"/>
      <c r="D83" s="300" t="s">
        <v>418</v>
      </c>
      <c r="E83" s="316">
        <v>8.02</v>
      </c>
      <c r="F83" s="236">
        <f>(H83/B83)*E83</f>
        <v>0</v>
      </c>
      <c r="G83" s="161" t="s">
        <v>32</v>
      </c>
      <c r="H83" s="168"/>
      <c r="I83" s="150">
        <v>65</v>
      </c>
      <c r="J83" s="135">
        <f t="shared" si="13"/>
        <v>0</v>
      </c>
      <c r="K83" s="162" t="s">
        <v>223</v>
      </c>
      <c r="L83" s="64">
        <v>4</v>
      </c>
      <c r="M83" s="64"/>
      <c r="N83" s="307" t="s">
        <v>339</v>
      </c>
      <c r="O83" s="31" t="s">
        <v>577</v>
      </c>
      <c r="P83" s="31">
        <f>(R83/L83)*O83</f>
        <v>0</v>
      </c>
      <c r="Q83" s="31"/>
      <c r="R83" s="168"/>
      <c r="S83" s="150">
        <v>80</v>
      </c>
      <c r="T83" s="135">
        <f>+R83*S83</f>
        <v>0</v>
      </c>
      <c r="U83" s="142"/>
      <c r="V83" s="143"/>
      <c r="W83" s="133"/>
      <c r="X83" s="133"/>
      <c r="Y83" s="144"/>
      <c r="Z83" s="141"/>
      <c r="AA83" s="93"/>
      <c r="AB83" s="37"/>
      <c r="AC83" s="100"/>
      <c r="AD83" s="99"/>
      <c r="AE83" s="99"/>
      <c r="AF83" s="99"/>
      <c r="AG83" s="99"/>
    </row>
    <row r="84" spans="1:33" s="90" customFormat="1" ht="12.75" customHeight="1">
      <c r="A84" s="109" t="s">
        <v>81</v>
      </c>
      <c r="B84" s="110"/>
      <c r="C84" s="110"/>
      <c r="D84" s="110"/>
      <c r="E84" s="260"/>
      <c r="F84" s="110"/>
      <c r="G84" s="33"/>
      <c r="H84" s="333">
        <f>+'Wholesale Sheet 1'!S80</f>
        <v>0</v>
      </c>
      <c r="I84" s="333"/>
      <c r="J84" s="108"/>
      <c r="K84" s="180"/>
      <c r="L84" s="143"/>
      <c r="M84" s="143"/>
      <c r="N84" s="133"/>
      <c r="O84" s="133"/>
      <c r="P84" s="133"/>
      <c r="Q84" s="144"/>
      <c r="S84" s="252" t="s">
        <v>589</v>
      </c>
      <c r="T84" s="270">
        <f>SUM(F4:G83)+SUM(P4:P83)</f>
        <v>0</v>
      </c>
      <c r="U84" s="152"/>
      <c r="V84" s="143"/>
      <c r="W84" s="133"/>
      <c r="X84" s="133"/>
      <c r="Y84" s="144"/>
      <c r="Z84" s="141"/>
      <c r="AA84" s="93"/>
      <c r="AB84" s="37"/>
      <c r="AC84" s="100"/>
      <c r="AD84" s="99"/>
      <c r="AE84" s="99"/>
      <c r="AF84" s="99"/>
      <c r="AG84" s="99"/>
    </row>
    <row r="85" spans="1:33" s="90" customFormat="1" ht="12.75" customHeight="1">
      <c r="A85" s="109" t="s">
        <v>82</v>
      </c>
      <c r="B85" s="110"/>
      <c r="C85" s="110"/>
      <c r="D85" s="110"/>
      <c r="E85" s="260"/>
      <c r="F85" s="110"/>
      <c r="G85" s="33"/>
      <c r="H85" s="333">
        <f>SUM(J4:J83)+SUM(T4:T83)</f>
        <v>0</v>
      </c>
      <c r="I85" s="334"/>
      <c r="J85" s="111"/>
      <c r="K85" s="112" t="s">
        <v>250</v>
      </c>
      <c r="L85" s="113"/>
      <c r="M85" s="113"/>
      <c r="N85" s="113"/>
      <c r="O85" s="113"/>
      <c r="P85" s="113"/>
      <c r="Q85" s="34"/>
      <c r="R85" s="158"/>
      <c r="S85" s="158"/>
      <c r="T85" s="159">
        <f>(H86+H87)</f>
        <v>0</v>
      </c>
      <c r="U85" s="157"/>
      <c r="V85" s="143"/>
      <c r="W85" s="133"/>
      <c r="X85" s="133"/>
      <c r="Y85" s="144"/>
      <c r="Z85" s="141"/>
      <c r="AA85" s="93"/>
      <c r="AB85" s="37"/>
      <c r="AC85" s="100"/>
      <c r="AD85" s="99"/>
      <c r="AE85" s="99"/>
      <c r="AF85" s="99"/>
      <c r="AG85" s="99"/>
    </row>
    <row r="86" spans="1:27" ht="12.75">
      <c r="A86" s="112" t="s">
        <v>84</v>
      </c>
      <c r="B86" s="155"/>
      <c r="C86" s="155"/>
      <c r="D86" s="155"/>
      <c r="E86" s="261"/>
      <c r="F86" s="155"/>
      <c r="G86" s="156"/>
      <c r="H86" s="337">
        <f>+H84+H85</f>
        <v>0</v>
      </c>
      <c r="I86" s="337"/>
      <c r="K86" s="114" t="s">
        <v>157</v>
      </c>
      <c r="L86" s="115"/>
      <c r="M86" s="115"/>
      <c r="N86" s="115"/>
      <c r="O86" s="115"/>
      <c r="P86" s="115"/>
      <c r="Q86" s="38"/>
      <c r="R86" s="99"/>
      <c r="S86" s="116"/>
      <c r="T86" s="117">
        <f>T85*0.13</f>
        <v>0</v>
      </c>
      <c r="U86" s="157"/>
      <c r="X86" s="28"/>
      <c r="Y86" s="12"/>
      <c r="Z86" s="7"/>
      <c r="AA86" s="7"/>
    </row>
    <row r="87" spans="1:27" ht="12.75">
      <c r="A87" s="118" t="s">
        <v>83</v>
      </c>
      <c r="B87" s="119">
        <v>0</v>
      </c>
      <c r="C87" s="119"/>
      <c r="D87" s="119"/>
      <c r="E87" s="262"/>
      <c r="F87" s="119"/>
      <c r="G87" s="35"/>
      <c r="H87" s="332">
        <f>-H86*B87</f>
        <v>0</v>
      </c>
      <c r="I87" s="332"/>
      <c r="J87" s="120"/>
      <c r="K87" s="121" t="s">
        <v>85</v>
      </c>
      <c r="L87" s="122"/>
      <c r="M87" s="122"/>
      <c r="N87" s="122"/>
      <c r="O87" s="122"/>
      <c r="P87" s="122"/>
      <c r="Q87" s="39"/>
      <c r="R87" s="123"/>
      <c r="S87" s="123"/>
      <c r="T87" s="124">
        <f>T85+T86</f>
        <v>0</v>
      </c>
      <c r="X87" s="28"/>
      <c r="Y87" s="12"/>
      <c r="Z87" s="7"/>
      <c r="AA87" s="7"/>
    </row>
    <row r="88" spans="11:20" ht="12.75">
      <c r="K88"/>
      <c r="L88"/>
      <c r="M88"/>
      <c r="N88"/>
      <c r="O88"/>
      <c r="P88"/>
      <c r="Q88"/>
      <c r="R88"/>
      <c r="S88"/>
      <c r="T88"/>
    </row>
    <row r="89" spans="1:20" ht="12.75">
      <c r="A89"/>
      <c r="B89"/>
      <c r="C89"/>
      <c r="D89"/>
      <c r="E89" s="264"/>
      <c r="F89"/>
      <c r="G89" s="7"/>
      <c r="I89" s="7"/>
      <c r="J89" s="7"/>
      <c r="L89"/>
      <c r="M89"/>
      <c r="N89"/>
      <c r="O89"/>
      <c r="P89"/>
      <c r="Q89"/>
      <c r="R89"/>
      <c r="S89"/>
      <c r="T89"/>
    </row>
    <row r="90" spans="1:29" ht="12.75">
      <c r="A90" s="172"/>
      <c r="I90" s="173"/>
      <c r="Y90" s="7"/>
      <c r="Z90" s="7"/>
      <c r="AA90" s="7"/>
      <c r="AB90" s="7"/>
      <c r="AC90" s="7"/>
    </row>
    <row r="91" spans="25:29" ht="12.75">
      <c r="Y91" s="7"/>
      <c r="Z91" s="7"/>
      <c r="AA91" s="7"/>
      <c r="AB91" s="7"/>
      <c r="AC91" s="7"/>
    </row>
    <row r="92" spans="25:29" ht="12.75">
      <c r="Y92" s="7"/>
      <c r="Z92" s="7"/>
      <c r="AA92" s="7"/>
      <c r="AB92" s="7"/>
      <c r="AC92" s="7"/>
    </row>
    <row r="93" spans="25:29" ht="12.75">
      <c r="Y93" s="7"/>
      <c r="Z93" s="7"/>
      <c r="AA93" s="7"/>
      <c r="AB93" s="7"/>
      <c r="AC93" s="7"/>
    </row>
    <row r="94" spans="25:29" ht="12.75">
      <c r="Y94" s="7"/>
      <c r="Z94" s="7"/>
      <c r="AA94" s="7"/>
      <c r="AB94" s="7"/>
      <c r="AC94" s="7"/>
    </row>
    <row r="95" spans="25:29" ht="12.75">
      <c r="Y95" s="7"/>
      <c r="Z95" s="7"/>
      <c r="AA95" s="7"/>
      <c r="AB95" s="7"/>
      <c r="AC95" s="7"/>
    </row>
    <row r="96" spans="25:29" ht="12.75">
      <c r="Y96" s="7"/>
      <c r="Z96" s="7"/>
      <c r="AA96" s="7"/>
      <c r="AB96" s="7"/>
      <c r="AC96" s="7"/>
    </row>
    <row r="97" spans="25:29" ht="12.75">
      <c r="Y97" s="7"/>
      <c r="Z97" s="7"/>
      <c r="AA97" s="7"/>
      <c r="AB97" s="7"/>
      <c r="AC97" s="7"/>
    </row>
    <row r="98" spans="25:29" ht="12.75">
      <c r="Y98" s="7"/>
      <c r="Z98" s="7"/>
      <c r="AA98" s="7"/>
      <c r="AB98" s="7"/>
      <c r="AC98" s="7"/>
    </row>
    <row r="99" spans="25:29" ht="12.75">
      <c r="Y99" s="7"/>
      <c r="Z99" s="7"/>
      <c r="AA99" s="7"/>
      <c r="AB99" s="7"/>
      <c r="AC99" s="7"/>
    </row>
    <row r="100" spans="25:29" ht="12.75">
      <c r="Y100" s="7"/>
      <c r="Z100" s="7"/>
      <c r="AA100" s="7"/>
      <c r="AB100" s="7"/>
      <c r="AC100" s="7"/>
    </row>
    <row r="101" spans="25:29" ht="12.75">
      <c r="Y101" s="7"/>
      <c r="Z101" s="7"/>
      <c r="AA101" s="7"/>
      <c r="AB101" s="7"/>
      <c r="AC101" s="7"/>
    </row>
    <row r="102" spans="25:29" ht="12.75">
      <c r="Y102" s="7"/>
      <c r="Z102" s="7"/>
      <c r="AA102" s="7"/>
      <c r="AB102" s="7"/>
      <c r="AC102" s="7"/>
    </row>
    <row r="103" spans="25:29" ht="12.75">
      <c r="Y103" s="7"/>
      <c r="Z103" s="7"/>
      <c r="AA103" s="7"/>
      <c r="AB103" s="7"/>
      <c r="AC103" s="7"/>
    </row>
    <row r="104" spans="25:29" ht="12.75">
      <c r="Y104" s="7"/>
      <c r="Z104" s="7"/>
      <c r="AA104" s="7"/>
      <c r="AB104" s="7"/>
      <c r="AC104" s="7"/>
    </row>
    <row r="105" spans="25:29" ht="12.75">
      <c r="Y105" s="7"/>
      <c r="Z105" s="7"/>
      <c r="AA105" s="7"/>
      <c r="AB105" s="7"/>
      <c r="AC105" s="7"/>
    </row>
    <row r="106" spans="25:29" ht="12.75">
      <c r="Y106" s="7"/>
      <c r="Z106" s="7"/>
      <c r="AA106" s="7"/>
      <c r="AB106" s="7"/>
      <c r="AC106" s="7"/>
    </row>
    <row r="107" spans="25:29" ht="12.75">
      <c r="Y107" s="7"/>
      <c r="Z107" s="7"/>
      <c r="AA107" s="7"/>
      <c r="AB107" s="7"/>
      <c r="AC107" s="7"/>
    </row>
    <row r="108" spans="25:29" ht="12.75">
      <c r="Y108" s="7"/>
      <c r="Z108" s="7"/>
      <c r="AA108" s="7"/>
      <c r="AB108" s="7"/>
      <c r="AC108" s="7"/>
    </row>
    <row r="109" spans="25:29" ht="12.75">
      <c r="Y109" s="7"/>
      <c r="Z109" s="7"/>
      <c r="AA109" s="7"/>
      <c r="AB109" s="7"/>
      <c r="AC109" s="7"/>
    </row>
    <row r="110" spans="25:29" ht="12.75">
      <c r="Y110" s="7"/>
      <c r="Z110" s="7"/>
      <c r="AA110" s="7"/>
      <c r="AB110" s="7"/>
      <c r="AC110" s="7"/>
    </row>
    <row r="111" spans="25:29" ht="12.75">
      <c r="Y111" s="7"/>
      <c r="Z111" s="7"/>
      <c r="AA111" s="7"/>
      <c r="AB111" s="7"/>
      <c r="AC111" s="7"/>
    </row>
    <row r="112" spans="25:29" ht="12.75">
      <c r="Y112" s="7"/>
      <c r="Z112" s="7"/>
      <c r="AA112" s="7"/>
      <c r="AB112" s="7"/>
      <c r="AC112" s="7"/>
    </row>
    <row r="113" spans="25:29" ht="12.75">
      <c r="Y113" s="7"/>
      <c r="Z113" s="7"/>
      <c r="AA113" s="7"/>
      <c r="AB113" s="7"/>
      <c r="AC113" s="7"/>
    </row>
    <row r="114" spans="25:29" ht="12.75">
      <c r="Y114" s="7"/>
      <c r="Z114" s="7"/>
      <c r="AA114" s="7"/>
      <c r="AB114" s="7"/>
      <c r="AC114" s="7"/>
    </row>
    <row r="115" spans="25:29" ht="12.75">
      <c r="Y115" s="7"/>
      <c r="Z115" s="7"/>
      <c r="AA115" s="7"/>
      <c r="AB115" s="7"/>
      <c r="AC115" s="7"/>
    </row>
    <row r="116" spans="25:29" ht="12.75">
      <c r="Y116" s="7"/>
      <c r="Z116" s="7"/>
      <c r="AA116" s="7"/>
      <c r="AB116" s="7"/>
      <c r="AC116" s="7"/>
    </row>
    <row r="117" spans="25:29" ht="12.75">
      <c r="Y117" s="7"/>
      <c r="Z117" s="7"/>
      <c r="AA117" s="7"/>
      <c r="AB117" s="7"/>
      <c r="AC117" s="7"/>
    </row>
    <row r="118" spans="25:29" ht="12.75">
      <c r="Y118" s="7"/>
      <c r="Z118" s="7"/>
      <c r="AA118" s="7"/>
      <c r="AB118" s="7"/>
      <c r="AC118" s="7"/>
    </row>
    <row r="119" spans="25:29" ht="12.75">
      <c r="Y119" s="7"/>
      <c r="Z119" s="7"/>
      <c r="AA119" s="7"/>
      <c r="AB119" s="7"/>
      <c r="AC119" s="7"/>
    </row>
    <row r="120" spans="25:29" ht="12.75">
      <c r="Y120" s="7"/>
      <c r="Z120" s="7"/>
      <c r="AA120" s="7"/>
      <c r="AB120" s="7"/>
      <c r="AC120" s="7"/>
    </row>
    <row r="121" spans="25:29" ht="12.75">
      <c r="Y121" s="7"/>
      <c r="Z121" s="7"/>
      <c r="AA121" s="7"/>
      <c r="AB121" s="7"/>
      <c r="AC121" s="7"/>
    </row>
    <row r="122" spans="25:29" ht="12.75">
      <c r="Y122" s="7"/>
      <c r="Z122" s="7"/>
      <c r="AA122" s="7"/>
      <c r="AB122" s="7"/>
      <c r="AC122" s="7"/>
    </row>
  </sheetData>
  <sheetProtection/>
  <mergeCells count="7">
    <mergeCell ref="H87:I87"/>
    <mergeCell ref="H84:I84"/>
    <mergeCell ref="H85:I85"/>
    <mergeCell ref="A1:T1"/>
    <mergeCell ref="H86:I86"/>
    <mergeCell ref="K79:T79"/>
    <mergeCell ref="K63:T63"/>
  </mergeCells>
  <printOptions horizontalCentered="1" verticalCentered="1"/>
  <pageMargins left="0.16" right="0.16" top="0.81" bottom="0" header="0.24" footer="0"/>
  <pageSetup fitToHeight="1" fitToWidth="1" horizontalDpi="600" verticalDpi="600" orientation="portrait" paperSize="5" scale="86" r:id="rId2"/>
  <headerFooter alignWithMargins="0">
    <oddHeader>&amp;L&amp;G&amp;C&amp;14 &amp;12 &amp;10 11684 COUNTY ROAD 42, R.R. #2 TECUMSEH, ONTARIO N8N 0G8
PHONE: 519-979-2471  FAX: 519-979-2813  TOLL FREE: 1-800-390-3563
EMAIL: sales@khfireworks.ca       www.khfireworks.ca&amp;R2021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01"/>
  <sheetViews>
    <sheetView showGridLines="0" view="pageBreakPreview" zoomScaleSheetLayoutView="100" workbookViewId="0" topLeftCell="A19">
      <selection activeCell="C134" sqref="C134"/>
    </sheetView>
  </sheetViews>
  <sheetFormatPr defaultColWidth="9.140625" defaultRowHeight="12.75"/>
  <cols>
    <col min="1" max="1" width="26.421875" style="0" bestFit="1" customWidth="1"/>
    <col min="2" max="2" width="6.00390625" style="3" customWidth="1"/>
    <col min="3" max="3" width="5.421875" style="3" hidden="1" customWidth="1"/>
    <col min="4" max="5" width="11.28125" style="3" hidden="1" customWidth="1"/>
    <col min="6" max="6" width="6.421875" style="0" customWidth="1"/>
    <col min="7" max="7" width="7.421875" style="186" customWidth="1"/>
    <col min="8" max="8" width="11.421875" style="8" bestFit="1" customWidth="1"/>
    <col min="9" max="9" width="25.00390625" style="6" customWidth="1"/>
    <col min="10" max="10" width="6.00390625" style="3" customWidth="1"/>
    <col min="11" max="11" width="5.421875" style="28" hidden="1" customWidth="1"/>
    <col min="12" max="12" width="11.28125" style="28" hidden="1" customWidth="1"/>
    <col min="13" max="13" width="16.7109375" style="28" hidden="1" customWidth="1"/>
    <col min="14" max="14" width="6.421875" style="3" customWidth="1"/>
    <col min="15" max="15" width="7.421875" style="185" customWidth="1"/>
    <col min="16" max="16" width="11.421875" style="8" customWidth="1"/>
    <col min="17" max="17" width="7.421875" style="0" customWidth="1"/>
    <col min="18" max="19" width="8.8515625" style="0" hidden="1" customWidth="1"/>
    <col min="20" max="20" width="8.7109375" style="0" hidden="1" customWidth="1"/>
    <col min="21" max="21" width="9.421875" style="28" hidden="1" customWidth="1"/>
    <col min="22" max="22" width="8.7109375" style="0" hidden="1" customWidth="1"/>
    <col min="23" max="23" width="8.8515625" style="25" hidden="1" customWidth="1"/>
  </cols>
  <sheetData>
    <row r="1" spans="1:22" ht="12.75" customHeight="1">
      <c r="A1" s="324">
        <v>2021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R1" s="22" t="s">
        <v>27</v>
      </c>
      <c r="S1" s="22"/>
      <c r="U1" s="28" t="s">
        <v>27</v>
      </c>
      <c r="V1" s="22"/>
    </row>
    <row r="2" spans="1:22" ht="12.75" customHeight="1">
      <c r="A2" s="57" t="s">
        <v>116</v>
      </c>
      <c r="B2" s="58" t="s">
        <v>117</v>
      </c>
      <c r="C2" s="58" t="s">
        <v>25</v>
      </c>
      <c r="D2" s="136" t="s">
        <v>199</v>
      </c>
      <c r="E2" s="58" t="s">
        <v>74</v>
      </c>
      <c r="F2" s="58" t="s">
        <v>52</v>
      </c>
      <c r="G2" s="207" t="s">
        <v>119</v>
      </c>
      <c r="H2" s="60" t="s">
        <v>120</v>
      </c>
      <c r="I2" s="58" t="s">
        <v>116</v>
      </c>
      <c r="J2" s="58" t="s">
        <v>117</v>
      </c>
      <c r="K2" s="58" t="s">
        <v>25</v>
      </c>
      <c r="L2" s="58" t="s">
        <v>199</v>
      </c>
      <c r="M2" s="58" t="s">
        <v>74</v>
      </c>
      <c r="N2" s="58" t="s">
        <v>118</v>
      </c>
      <c r="O2" s="206" t="s">
        <v>119</v>
      </c>
      <c r="P2" s="62" t="s">
        <v>120</v>
      </c>
      <c r="R2" t="s">
        <v>22</v>
      </c>
      <c r="S2" t="s">
        <v>23</v>
      </c>
      <c r="U2" s="28" t="s">
        <v>22</v>
      </c>
      <c r="V2" t="s">
        <v>23</v>
      </c>
    </row>
    <row r="3" spans="1:22" ht="12.75" customHeight="1">
      <c r="A3" s="344" t="s">
        <v>511</v>
      </c>
      <c r="B3" s="345"/>
      <c r="C3" s="345"/>
      <c r="D3" s="345"/>
      <c r="E3" s="345"/>
      <c r="F3" s="345"/>
      <c r="G3" s="345"/>
      <c r="H3" s="346"/>
      <c r="I3" s="341" t="s">
        <v>514</v>
      </c>
      <c r="J3" s="342"/>
      <c r="K3" s="342"/>
      <c r="L3" s="342"/>
      <c r="M3" s="342"/>
      <c r="N3" s="342"/>
      <c r="O3" s="342"/>
      <c r="P3" s="343"/>
      <c r="R3" t="s">
        <v>24</v>
      </c>
      <c r="S3" t="s">
        <v>28</v>
      </c>
      <c r="U3" s="28" t="s">
        <v>29</v>
      </c>
      <c r="V3" t="s">
        <v>30</v>
      </c>
    </row>
    <row r="4" spans="1:23" ht="12.75" customHeight="1">
      <c r="A4" s="65" t="s">
        <v>510</v>
      </c>
      <c r="B4" s="348" t="s">
        <v>726</v>
      </c>
      <c r="C4" s="349"/>
      <c r="D4" s="349"/>
      <c r="E4" s="349"/>
      <c r="F4" s="349"/>
      <c r="G4" s="349"/>
      <c r="H4" s="350"/>
      <c r="I4" s="63" t="s">
        <v>36</v>
      </c>
      <c r="J4" s="181"/>
      <c r="K4" s="181"/>
      <c r="L4" s="181"/>
      <c r="M4" s="181"/>
      <c r="N4" s="138"/>
      <c r="O4" s="205">
        <v>25</v>
      </c>
      <c r="P4" s="145">
        <f>+N4*O4</f>
        <v>0</v>
      </c>
      <c r="R4" s="23">
        <v>6.811</v>
      </c>
      <c r="S4" s="23" t="e">
        <f>+F4/B4*R4</f>
        <v>#VALUE!</v>
      </c>
      <c r="T4" s="23"/>
      <c r="U4" s="190">
        <v>0.451</v>
      </c>
      <c r="V4" s="24" t="e">
        <f>+L4/J4*U4</f>
        <v>#DIV/0!</v>
      </c>
      <c r="W4" s="189"/>
    </row>
    <row r="5" spans="1:23" s="1" customFormat="1" ht="12.75" customHeight="1">
      <c r="A5" s="199" t="s">
        <v>509</v>
      </c>
      <c r="B5" s="64"/>
      <c r="C5" s="31"/>
      <c r="D5" s="31"/>
      <c r="E5" s="164"/>
      <c r="F5" s="138"/>
      <c r="G5" s="205"/>
      <c r="H5" s="145"/>
      <c r="I5" s="63" t="s">
        <v>730</v>
      </c>
      <c r="J5" s="181"/>
      <c r="K5" s="181"/>
      <c r="L5" s="181"/>
      <c r="M5" s="181"/>
      <c r="N5" s="138"/>
      <c r="O5" s="205"/>
      <c r="P5" s="145"/>
      <c r="Q5"/>
      <c r="R5" s="23">
        <v>9.540999999999999</v>
      </c>
      <c r="S5" s="23" t="e">
        <f>+F5/B5*R5</f>
        <v>#DIV/0!</v>
      </c>
      <c r="T5" s="23"/>
      <c r="U5" s="190">
        <v>0.451</v>
      </c>
      <c r="V5" s="24" t="e">
        <f>+#REF!/#REF!*U5</f>
        <v>#REF!</v>
      </c>
      <c r="W5" s="189"/>
    </row>
    <row r="6" spans="1:23" s="1" customFormat="1" ht="12.75" customHeight="1">
      <c r="A6" s="65" t="s">
        <v>727</v>
      </c>
      <c r="B6" s="64">
        <v>50</v>
      </c>
      <c r="C6" s="31"/>
      <c r="D6" s="31"/>
      <c r="E6" s="164"/>
      <c r="F6" s="138"/>
      <c r="G6" s="205">
        <v>8</v>
      </c>
      <c r="H6" s="145">
        <f aca="true" t="shared" si="0" ref="H6:H16">+F6*G6</f>
        <v>0</v>
      </c>
      <c r="I6" s="208" t="s">
        <v>513</v>
      </c>
      <c r="J6" s="181"/>
      <c r="K6" s="181"/>
      <c r="L6" s="181"/>
      <c r="M6" s="181"/>
      <c r="N6" s="138"/>
      <c r="O6" s="205"/>
      <c r="P6" s="145"/>
      <c r="Q6"/>
      <c r="R6" s="23">
        <v>8.860999999999999</v>
      </c>
      <c r="S6" s="23">
        <f>+F6/B6*R6</f>
        <v>0</v>
      </c>
      <c r="T6" s="23"/>
      <c r="U6" s="190">
        <v>0.901</v>
      </c>
      <c r="V6" s="24" t="e">
        <f>+'Extra Mats'!#REF!/'Extra Mats'!#REF!*U6</f>
        <v>#REF!</v>
      </c>
      <c r="W6" s="189"/>
    </row>
    <row r="7" spans="1:23" s="1" customFormat="1" ht="12.75" customHeight="1">
      <c r="A7" s="65" t="s">
        <v>506</v>
      </c>
      <c r="B7" s="64">
        <v>50</v>
      </c>
      <c r="C7" s="31"/>
      <c r="D7" s="31"/>
      <c r="E7" s="164"/>
      <c r="F7" s="138"/>
      <c r="G7" s="205">
        <v>8</v>
      </c>
      <c r="H7" s="145">
        <f t="shared" si="0"/>
        <v>0</v>
      </c>
      <c r="I7" s="65" t="s">
        <v>729</v>
      </c>
      <c r="J7" s="181"/>
      <c r="K7" s="181"/>
      <c r="L7" s="181"/>
      <c r="M7" s="181"/>
      <c r="N7" s="138"/>
      <c r="O7" s="205">
        <v>0.75</v>
      </c>
      <c r="P7" s="145">
        <f>+N7*O7</f>
        <v>0</v>
      </c>
      <c r="Q7"/>
      <c r="R7" s="23">
        <v>15.001</v>
      </c>
      <c r="S7" s="23" t="e">
        <f>+#REF!/#REF!*R7</f>
        <v>#REF!</v>
      </c>
      <c r="T7" s="23"/>
      <c r="U7" s="190">
        <v>0.901</v>
      </c>
      <c r="V7" s="24" t="e">
        <f>+#REF!/#REF!*U7</f>
        <v>#REF!</v>
      </c>
      <c r="W7" s="189"/>
    </row>
    <row r="8" spans="1:23" s="1" customFormat="1" ht="12.75" customHeight="1">
      <c r="A8" s="65" t="s">
        <v>507</v>
      </c>
      <c r="B8" s="64">
        <v>50</v>
      </c>
      <c r="C8" s="31"/>
      <c r="D8" s="31"/>
      <c r="E8" s="164"/>
      <c r="F8" s="138"/>
      <c r="G8" s="205">
        <v>8</v>
      </c>
      <c r="H8" s="145">
        <f t="shared" si="0"/>
        <v>0</v>
      </c>
      <c r="I8" s="199" t="s">
        <v>512</v>
      </c>
      <c r="J8" s="181"/>
      <c r="K8" s="181"/>
      <c r="L8" s="181"/>
      <c r="M8" s="181"/>
      <c r="N8" s="138"/>
      <c r="O8" s="205"/>
      <c r="P8" s="145"/>
      <c r="Q8"/>
      <c r="R8" s="23">
        <v>7.721</v>
      </c>
      <c r="S8" s="23" t="e">
        <f>+F7/#REF!*R8</f>
        <v>#REF!</v>
      </c>
      <c r="T8" s="23"/>
      <c r="U8" s="190">
        <v>2.2809999999999997</v>
      </c>
      <c r="V8" s="24" t="e">
        <f>+'Extra Mats'!#REF!/'Extra Mats'!#REF!*U8</f>
        <v>#REF!</v>
      </c>
      <c r="W8" s="189"/>
    </row>
    <row r="9" spans="1:23" s="1" customFormat="1" ht="12.75" customHeight="1">
      <c r="A9" s="65" t="s">
        <v>504</v>
      </c>
      <c r="B9" s="64">
        <v>50</v>
      </c>
      <c r="C9" s="31"/>
      <c r="D9" s="31"/>
      <c r="E9" s="31"/>
      <c r="F9" s="138"/>
      <c r="G9" s="205">
        <v>8</v>
      </c>
      <c r="H9" s="145">
        <f t="shared" si="0"/>
        <v>0</v>
      </c>
      <c r="I9" s="341" t="s">
        <v>529</v>
      </c>
      <c r="J9" s="342"/>
      <c r="K9" s="342"/>
      <c r="L9" s="342"/>
      <c r="M9" s="342"/>
      <c r="N9" s="342"/>
      <c r="O9" s="342"/>
      <c r="P9" s="343"/>
      <c r="Q9"/>
      <c r="R9" s="23">
        <v>10.001</v>
      </c>
      <c r="S9" s="23">
        <f>+F8/B7*R9</f>
        <v>0</v>
      </c>
      <c r="T9" s="23"/>
      <c r="U9" s="190">
        <v>2.2809999999999997</v>
      </c>
      <c r="V9" s="24">
        <f>+N7/240*U9</f>
        <v>0</v>
      </c>
      <c r="W9" s="189"/>
    </row>
    <row r="10" spans="1:23" s="1" customFormat="1" ht="12.75" customHeight="1">
      <c r="A10" s="65" t="s">
        <v>728</v>
      </c>
      <c r="B10" s="64">
        <v>50</v>
      </c>
      <c r="C10" s="31"/>
      <c r="D10" s="31"/>
      <c r="E10" s="31"/>
      <c r="F10" s="138"/>
      <c r="G10" s="205">
        <v>8</v>
      </c>
      <c r="H10" s="145">
        <f t="shared" si="0"/>
        <v>0</v>
      </c>
      <c r="I10" s="105" t="s">
        <v>69</v>
      </c>
      <c r="J10" s="106"/>
      <c r="K10" s="31"/>
      <c r="L10" s="31" t="s">
        <v>200</v>
      </c>
      <c r="M10" s="36"/>
      <c r="N10" s="138"/>
      <c r="O10" s="107" t="s">
        <v>70</v>
      </c>
      <c r="P10" s="145"/>
      <c r="Q10"/>
      <c r="R10" s="23">
        <v>2.951</v>
      </c>
      <c r="S10" s="23">
        <f>+F9/B9*R10</f>
        <v>0</v>
      </c>
      <c r="T10" s="23"/>
      <c r="U10" s="190">
        <v>0.901</v>
      </c>
      <c r="V10" s="24" t="e">
        <f>+N8/J8*U10</f>
        <v>#DIV/0!</v>
      </c>
      <c r="W10" s="189"/>
    </row>
    <row r="11" spans="1:23" s="1" customFormat="1" ht="12.75" customHeight="1">
      <c r="A11" s="65" t="s">
        <v>503</v>
      </c>
      <c r="B11" s="64">
        <v>50</v>
      </c>
      <c r="C11" s="31"/>
      <c r="D11" s="31"/>
      <c r="E11" s="31"/>
      <c r="F11" s="138"/>
      <c r="G11" s="205">
        <v>8</v>
      </c>
      <c r="H11" s="145">
        <f t="shared" si="0"/>
        <v>0</v>
      </c>
      <c r="I11" s="105" t="s">
        <v>515</v>
      </c>
      <c r="J11" s="106"/>
      <c r="K11" s="31"/>
      <c r="L11" s="31"/>
      <c r="M11" s="36"/>
      <c r="N11" s="138"/>
      <c r="O11" s="66">
        <v>10</v>
      </c>
      <c r="P11" s="145">
        <f aca="true" t="shared" si="1" ref="P11:P16">+N11*O11</f>
        <v>0</v>
      </c>
      <c r="Q11"/>
      <c r="R11" s="1">
        <v>15.681</v>
      </c>
      <c r="S11" s="23">
        <f>+F11/B11*R11</f>
        <v>0</v>
      </c>
      <c r="T11" s="23"/>
      <c r="U11" s="190">
        <v>4.541</v>
      </c>
      <c r="V11" s="24" t="e">
        <f>+#REF!/#REF!*U11</f>
        <v>#REF!</v>
      </c>
      <c r="W11" s="189"/>
    </row>
    <row r="12" spans="1:23" s="1" customFormat="1" ht="12.75" customHeight="1">
      <c r="A12" s="65" t="s">
        <v>502</v>
      </c>
      <c r="B12" s="64">
        <v>50</v>
      </c>
      <c r="C12" s="31"/>
      <c r="D12" s="31"/>
      <c r="E12" s="31"/>
      <c r="F12" s="138"/>
      <c r="G12" s="205">
        <v>8</v>
      </c>
      <c r="H12" s="145">
        <f t="shared" si="0"/>
        <v>0</v>
      </c>
      <c r="I12" s="105" t="s">
        <v>525</v>
      </c>
      <c r="J12" s="106"/>
      <c r="K12" s="31"/>
      <c r="L12" s="31"/>
      <c r="M12" s="36"/>
      <c r="N12" s="138"/>
      <c r="O12" s="66">
        <v>24</v>
      </c>
      <c r="P12" s="145">
        <f t="shared" si="1"/>
        <v>0</v>
      </c>
      <c r="Q12"/>
      <c r="R12" s="23">
        <v>10.001</v>
      </c>
      <c r="S12" s="23">
        <f>+F13/B13*R12</f>
        <v>0</v>
      </c>
      <c r="T12" s="23"/>
      <c r="U12" s="190">
        <v>2.271</v>
      </c>
      <c r="V12" s="24" t="e">
        <f>+#REF!/#REF!*U12</f>
        <v>#REF!</v>
      </c>
      <c r="W12" s="189"/>
    </row>
    <row r="13" spans="1:23" s="1" customFormat="1" ht="12.75" customHeight="1">
      <c r="A13" s="65" t="s">
        <v>508</v>
      </c>
      <c r="B13" s="64">
        <v>50</v>
      </c>
      <c r="C13" s="31"/>
      <c r="D13" s="31"/>
      <c r="E13" s="31"/>
      <c r="F13" s="138"/>
      <c r="G13" s="205">
        <v>8</v>
      </c>
      <c r="H13" s="145">
        <f t="shared" si="0"/>
        <v>0</v>
      </c>
      <c r="I13" s="105" t="s">
        <v>516</v>
      </c>
      <c r="J13" s="106"/>
      <c r="K13" s="31"/>
      <c r="L13" s="31"/>
      <c r="M13" s="36"/>
      <c r="N13" s="138"/>
      <c r="O13" s="66">
        <v>1</v>
      </c>
      <c r="P13" s="145">
        <f t="shared" si="1"/>
        <v>0</v>
      </c>
      <c r="Q13"/>
      <c r="R13" s="23">
        <v>13.860999999999999</v>
      </c>
      <c r="S13" s="23">
        <f>+F14/B14*R13</f>
        <v>0</v>
      </c>
      <c r="T13" s="23"/>
      <c r="U13" s="190">
        <v>2.271</v>
      </c>
      <c r="V13" s="24" t="e">
        <f>+#REF!/#REF!*U13</f>
        <v>#REF!</v>
      </c>
      <c r="W13" s="189"/>
    </row>
    <row r="14" spans="1:23" s="1" customFormat="1" ht="12.75" customHeight="1">
      <c r="A14" s="65" t="s">
        <v>505</v>
      </c>
      <c r="B14" s="64">
        <v>50</v>
      </c>
      <c r="C14" s="31"/>
      <c r="D14" s="31"/>
      <c r="E14" s="31"/>
      <c r="F14" s="138"/>
      <c r="G14" s="205">
        <v>8</v>
      </c>
      <c r="H14" s="145">
        <f t="shared" si="0"/>
        <v>0</v>
      </c>
      <c r="I14" s="105" t="s">
        <v>517</v>
      </c>
      <c r="J14" s="106"/>
      <c r="K14" s="31"/>
      <c r="L14" s="31"/>
      <c r="M14" s="36"/>
      <c r="N14" s="138"/>
      <c r="O14" s="66">
        <v>2</v>
      </c>
      <c r="P14" s="145">
        <f t="shared" si="1"/>
        <v>0</v>
      </c>
      <c r="Q14"/>
      <c r="R14" s="23">
        <v>2.6109999999999998</v>
      </c>
      <c r="S14" s="23" t="e">
        <f>+#REF!/#REF!*R14</f>
        <v>#REF!</v>
      </c>
      <c r="T14" s="23"/>
      <c r="U14" s="190">
        <v>2.271</v>
      </c>
      <c r="V14" s="24" t="e">
        <f>+#REF!/144*U14</f>
        <v>#REF!</v>
      </c>
      <c r="W14" s="189"/>
    </row>
    <row r="15" spans="1:23" ht="12.75" customHeight="1">
      <c r="A15" s="199"/>
      <c r="B15" s="64"/>
      <c r="C15" s="31"/>
      <c r="D15" s="31"/>
      <c r="E15" s="31"/>
      <c r="F15" s="138"/>
      <c r="G15" s="205"/>
      <c r="H15" s="145">
        <f t="shared" si="0"/>
        <v>0</v>
      </c>
      <c r="I15" s="209" t="s">
        <v>518</v>
      </c>
      <c r="J15" s="209"/>
      <c r="K15" s="209"/>
      <c r="L15" s="209"/>
      <c r="M15" s="209"/>
      <c r="N15" s="237"/>
      <c r="O15" s="66">
        <v>2</v>
      </c>
      <c r="P15" s="145">
        <f t="shared" si="1"/>
        <v>0</v>
      </c>
      <c r="R15" s="23">
        <v>5.001</v>
      </c>
      <c r="S15" s="23" t="e">
        <f>+#REF!/#REF!*R15</f>
        <v>#REF!</v>
      </c>
      <c r="T15" s="23"/>
      <c r="U15" s="190">
        <v>4.601</v>
      </c>
      <c r="V15" s="24" t="e">
        <f>+#REF!/24*U15</f>
        <v>#REF!</v>
      </c>
      <c r="W15" s="189"/>
    </row>
    <row r="16" spans="1:23" ht="12.75" customHeight="1">
      <c r="A16" s="63"/>
      <c r="B16" s="204"/>
      <c r="C16" s="203"/>
      <c r="D16" s="203"/>
      <c r="E16" s="202"/>
      <c r="F16" s="168"/>
      <c r="G16" s="200"/>
      <c r="H16" s="145">
        <f t="shared" si="0"/>
        <v>0</v>
      </c>
      <c r="I16" s="213" t="s">
        <v>526</v>
      </c>
      <c r="J16" s="64"/>
      <c r="K16" s="31"/>
      <c r="L16" s="31"/>
      <c r="M16" s="31"/>
      <c r="N16" s="138"/>
      <c r="O16" s="205">
        <v>4</v>
      </c>
      <c r="P16" s="145">
        <f t="shared" si="1"/>
        <v>0</v>
      </c>
      <c r="R16" s="23">
        <v>34.091</v>
      </c>
      <c r="S16" s="23" t="e">
        <f>+#REF!/#REF!*R16</f>
        <v>#REF!</v>
      </c>
      <c r="T16" s="23"/>
      <c r="U16" s="190">
        <v>4.541</v>
      </c>
      <c r="V16" s="24" t="e">
        <f>+#REF!/#REF!*U16</f>
        <v>#REF!</v>
      </c>
      <c r="W16" s="189"/>
    </row>
    <row r="17" spans="1:23" ht="12.75" customHeight="1">
      <c r="A17" s="63"/>
      <c r="B17" s="204"/>
      <c r="C17" s="203"/>
      <c r="D17" s="203"/>
      <c r="E17" s="202"/>
      <c r="F17" s="168"/>
      <c r="G17" s="200"/>
      <c r="H17" s="145"/>
      <c r="I17" s="212"/>
      <c r="J17" s="106"/>
      <c r="K17" s="31"/>
      <c r="L17" s="31" t="s">
        <v>200</v>
      </c>
      <c r="M17" s="36"/>
      <c r="N17" s="138"/>
      <c r="O17" s="66"/>
      <c r="P17" s="145"/>
      <c r="R17" s="23">
        <v>7.501</v>
      </c>
      <c r="S17" s="23" t="e">
        <f>+#REF!/#REF!*R17</f>
        <v>#REF!</v>
      </c>
      <c r="T17" s="23"/>
      <c r="U17" s="190">
        <v>4.541</v>
      </c>
      <c r="V17" s="24" t="e">
        <f>+N9/J9*U17</f>
        <v>#DIV/0!</v>
      </c>
      <c r="W17" s="189"/>
    </row>
    <row r="18" spans="1:23" ht="12.75" customHeight="1">
      <c r="A18" s="65"/>
      <c r="B18" s="64"/>
      <c r="C18" s="31"/>
      <c r="D18" s="31"/>
      <c r="E18" s="31"/>
      <c r="F18" s="168"/>
      <c r="G18" s="200"/>
      <c r="H18" s="145"/>
      <c r="I18" s="214" t="s">
        <v>522</v>
      </c>
      <c r="J18" s="210"/>
      <c r="K18" s="31"/>
      <c r="L18" s="31"/>
      <c r="M18" s="31"/>
      <c r="N18" s="138"/>
      <c r="O18" s="205"/>
      <c r="P18" s="145"/>
      <c r="R18" s="23">
        <v>20.001</v>
      </c>
      <c r="S18" s="23" t="e">
        <f>+#REF!/#REF!*R18</f>
        <v>#REF!</v>
      </c>
      <c r="T18" s="23"/>
      <c r="U18" s="190">
        <v>4.541</v>
      </c>
      <c r="V18" s="24" t="e">
        <f>+#REF!/144*U18</f>
        <v>#REF!</v>
      </c>
      <c r="W18" s="189"/>
    </row>
    <row r="19" spans="1:23" ht="12.75" customHeight="1">
      <c r="A19" s="63"/>
      <c r="B19" s="204"/>
      <c r="C19" s="203"/>
      <c r="D19" s="203"/>
      <c r="E19" s="202"/>
      <c r="F19" s="168"/>
      <c r="G19" s="200"/>
      <c r="H19" s="145"/>
      <c r="I19" s="215" t="s">
        <v>523</v>
      </c>
      <c r="J19" s="211"/>
      <c r="K19" s="31"/>
      <c r="L19" s="31" t="s">
        <v>200</v>
      </c>
      <c r="M19" s="36"/>
      <c r="N19" s="138"/>
      <c r="O19" s="66"/>
      <c r="P19" s="145"/>
      <c r="R19" s="23">
        <v>30.001</v>
      </c>
      <c r="S19" s="23" t="e">
        <f>+#REF!/#REF!*R19</f>
        <v>#REF!</v>
      </c>
      <c r="T19" s="23"/>
      <c r="U19" s="190">
        <v>6.811</v>
      </c>
      <c r="V19" s="24" t="e">
        <f>+#REF!/144*U19</f>
        <v>#REF!</v>
      </c>
      <c r="W19" s="189"/>
    </row>
    <row r="20" spans="1:23" ht="12.75" customHeight="1">
      <c r="A20" s="199"/>
      <c r="B20" s="64"/>
      <c r="C20" s="31"/>
      <c r="D20" s="31"/>
      <c r="E20" s="31"/>
      <c r="F20" s="138"/>
      <c r="G20" s="205"/>
      <c r="H20" s="145"/>
      <c r="I20" s="182" t="s">
        <v>519</v>
      </c>
      <c r="J20" s="64"/>
      <c r="K20" s="31"/>
      <c r="L20" s="31"/>
      <c r="M20" s="31"/>
      <c r="N20" s="138"/>
      <c r="O20" s="205">
        <v>120</v>
      </c>
      <c r="P20" s="145">
        <f>+N20*O20</f>
        <v>0</v>
      </c>
      <c r="R20" s="23"/>
      <c r="S20" s="23"/>
      <c r="T20" s="23"/>
      <c r="U20" s="190"/>
      <c r="V20" s="24"/>
      <c r="W20" s="189"/>
    </row>
    <row r="21" spans="1:23" ht="12.75" customHeight="1">
      <c r="A21" s="344" t="s">
        <v>501</v>
      </c>
      <c r="B21" s="345"/>
      <c r="C21" s="345"/>
      <c r="D21" s="345"/>
      <c r="E21" s="345"/>
      <c r="F21" s="345"/>
      <c r="G21" s="345"/>
      <c r="H21" s="346"/>
      <c r="I21" s="65" t="s">
        <v>520</v>
      </c>
      <c r="J21" s="64"/>
      <c r="K21" s="31"/>
      <c r="L21" s="31"/>
      <c r="M21" s="31"/>
      <c r="N21" s="138"/>
      <c r="O21" s="205">
        <v>120</v>
      </c>
      <c r="P21" s="145">
        <f>+N21*O21</f>
        <v>0</v>
      </c>
      <c r="R21" s="23"/>
      <c r="S21" s="23"/>
      <c r="T21" s="23"/>
      <c r="U21" s="190"/>
      <c r="V21" s="24"/>
      <c r="W21" s="189"/>
    </row>
    <row r="22" spans="1:23" ht="12.75" customHeight="1">
      <c r="A22" s="65" t="s">
        <v>731</v>
      </c>
      <c r="B22" s="64"/>
      <c r="C22" s="31"/>
      <c r="D22" s="31"/>
      <c r="E22" s="31"/>
      <c r="F22" s="168"/>
      <c r="G22" s="200">
        <v>129</v>
      </c>
      <c r="H22" s="145">
        <f>+F22*G22</f>
        <v>0</v>
      </c>
      <c r="I22" s="63" t="s">
        <v>521</v>
      </c>
      <c r="J22" s="64"/>
      <c r="K22" s="31"/>
      <c r="L22" s="31"/>
      <c r="M22" s="31"/>
      <c r="N22" s="138"/>
      <c r="O22" s="205">
        <v>120</v>
      </c>
      <c r="P22" s="145">
        <f>+N22*O22</f>
        <v>0</v>
      </c>
      <c r="R22" s="23"/>
      <c r="S22" s="23"/>
      <c r="T22" s="23"/>
      <c r="U22" s="190"/>
      <c r="V22" s="24"/>
      <c r="W22" s="189"/>
    </row>
    <row r="23" spans="1:23" ht="12.75" customHeight="1">
      <c r="A23" s="199" t="s">
        <v>499</v>
      </c>
      <c r="B23" s="64"/>
      <c r="C23" s="138"/>
      <c r="D23" s="31"/>
      <c r="E23" s="138"/>
      <c r="F23" s="168"/>
      <c r="G23" s="200"/>
      <c r="H23" s="145"/>
      <c r="I23" s="199"/>
      <c r="J23" s="64"/>
      <c r="K23" s="31"/>
      <c r="L23" s="31"/>
      <c r="M23" s="31"/>
      <c r="N23" s="138"/>
      <c r="O23" s="205"/>
      <c r="P23" s="145"/>
      <c r="R23" s="23"/>
      <c r="S23" s="23"/>
      <c r="T23" s="23"/>
      <c r="U23" s="190"/>
      <c r="V23" s="24"/>
      <c r="W23" s="189"/>
    </row>
    <row r="24" spans="1:23" ht="12.75" customHeight="1">
      <c r="A24" s="65" t="s">
        <v>500</v>
      </c>
      <c r="B24" s="64"/>
      <c r="C24" s="31"/>
      <c r="D24" s="31"/>
      <c r="E24" s="31"/>
      <c r="F24" s="168"/>
      <c r="G24" s="200">
        <v>129</v>
      </c>
      <c r="H24" s="145">
        <f>+F24*G24</f>
        <v>0</v>
      </c>
      <c r="I24" s="63" t="s">
        <v>524</v>
      </c>
      <c r="J24" s="64"/>
      <c r="K24" s="31"/>
      <c r="L24" s="31"/>
      <c r="M24" s="31"/>
      <c r="N24" s="138"/>
      <c r="O24" s="205">
        <v>580</v>
      </c>
      <c r="P24" s="145">
        <f>+N24*O24</f>
        <v>0</v>
      </c>
      <c r="R24" s="23"/>
      <c r="S24" s="23"/>
      <c r="T24" s="23"/>
      <c r="U24" s="190"/>
      <c r="V24" s="24"/>
      <c r="W24" s="189"/>
    </row>
    <row r="25" spans="1:23" ht="12.75" customHeight="1">
      <c r="A25" s="199" t="s">
        <v>499</v>
      </c>
      <c r="B25" s="64"/>
      <c r="C25" s="138"/>
      <c r="D25" s="31"/>
      <c r="E25" s="138"/>
      <c r="F25" s="168"/>
      <c r="G25" s="200"/>
      <c r="H25" s="145"/>
      <c r="I25" s="65" t="s">
        <v>530</v>
      </c>
      <c r="J25" s="64"/>
      <c r="K25" s="31"/>
      <c r="L25" s="31"/>
      <c r="M25" s="31"/>
      <c r="N25" s="138"/>
      <c r="O25" s="205"/>
      <c r="P25" s="145"/>
      <c r="R25" s="23"/>
      <c r="S25" s="23"/>
      <c r="T25" s="23"/>
      <c r="U25" s="190"/>
      <c r="V25" s="24"/>
      <c r="W25" s="189"/>
    </row>
    <row r="26" spans="1:23" ht="12.75" customHeight="1">
      <c r="A26" s="63" t="s">
        <v>527</v>
      </c>
      <c r="B26" s="64"/>
      <c r="C26" s="138"/>
      <c r="D26" s="31"/>
      <c r="E26" s="138"/>
      <c r="F26" s="168"/>
      <c r="G26" s="200">
        <v>30</v>
      </c>
      <c r="H26" s="145">
        <f>+F26*G26</f>
        <v>0</v>
      </c>
      <c r="I26" s="63" t="s">
        <v>531</v>
      </c>
      <c r="J26" s="64"/>
      <c r="K26" s="36"/>
      <c r="L26" s="31"/>
      <c r="M26" s="36"/>
      <c r="N26" s="138"/>
      <c r="O26" s="205"/>
      <c r="P26" s="145"/>
      <c r="R26" s="23"/>
      <c r="S26" s="23"/>
      <c r="T26" s="23"/>
      <c r="U26" s="190"/>
      <c r="V26" s="24"/>
      <c r="W26" s="189"/>
    </row>
    <row r="27" spans="1:23" ht="12.75" customHeight="1">
      <c r="A27" s="63" t="s">
        <v>498</v>
      </c>
      <c r="B27" s="64"/>
      <c r="C27" s="138"/>
      <c r="D27" s="31"/>
      <c r="E27" s="138"/>
      <c r="F27" s="168"/>
      <c r="G27" s="200"/>
      <c r="H27" s="145"/>
      <c r="I27" s="65" t="s">
        <v>532</v>
      </c>
      <c r="J27" s="64"/>
      <c r="K27" s="36"/>
      <c r="L27" s="31"/>
      <c r="M27" s="36"/>
      <c r="N27" s="138"/>
      <c r="O27" s="205"/>
      <c r="P27" s="145"/>
      <c r="R27" s="23"/>
      <c r="S27" s="23"/>
      <c r="T27" s="23"/>
      <c r="U27" s="190"/>
      <c r="V27" s="24"/>
      <c r="W27" s="189"/>
    </row>
    <row r="28" spans="1:23" ht="12.75" customHeight="1">
      <c r="A28" s="63" t="s">
        <v>528</v>
      </c>
      <c r="B28" s="64"/>
      <c r="C28" s="138"/>
      <c r="D28" s="31"/>
      <c r="E28" s="138"/>
      <c r="F28" s="168"/>
      <c r="G28" s="200">
        <v>35</v>
      </c>
      <c r="H28" s="145">
        <f>+F28*G28</f>
        <v>0</v>
      </c>
      <c r="I28" s="199"/>
      <c r="J28" s="64"/>
      <c r="K28" s="31"/>
      <c r="L28" s="31"/>
      <c r="M28" s="31"/>
      <c r="N28" s="138"/>
      <c r="O28" s="205"/>
      <c r="P28" s="145"/>
      <c r="R28" s="23"/>
      <c r="S28" s="23"/>
      <c r="T28" s="23"/>
      <c r="U28" s="190"/>
      <c r="V28" s="24"/>
      <c r="W28" s="189"/>
    </row>
    <row r="29" spans="1:23" ht="12.75" customHeight="1">
      <c r="A29" s="63" t="s">
        <v>498</v>
      </c>
      <c r="B29" s="204"/>
      <c r="C29" s="203"/>
      <c r="D29" s="203"/>
      <c r="E29" s="202"/>
      <c r="F29" s="201"/>
      <c r="G29" s="200"/>
      <c r="H29" s="145"/>
      <c r="I29" s="199"/>
      <c r="J29" s="198"/>
      <c r="K29" s="198"/>
      <c r="L29" s="198"/>
      <c r="M29" s="197"/>
      <c r="N29" s="196"/>
      <c r="O29" s="196"/>
      <c r="P29" s="145"/>
      <c r="R29" s="23"/>
      <c r="S29" s="23"/>
      <c r="T29" s="23"/>
      <c r="U29" s="190"/>
      <c r="V29" s="24"/>
      <c r="W29" s="189"/>
    </row>
    <row r="30" spans="1:23" ht="12.75" customHeight="1">
      <c r="A30" s="63"/>
      <c r="B30" s="204"/>
      <c r="C30" s="203"/>
      <c r="D30" s="203"/>
      <c r="E30" s="202"/>
      <c r="F30" s="201"/>
      <c r="G30" s="200"/>
      <c r="H30" s="145"/>
      <c r="I30" s="199"/>
      <c r="J30" s="198"/>
      <c r="K30" s="198"/>
      <c r="L30" s="198"/>
      <c r="M30" s="197"/>
      <c r="N30" s="196"/>
      <c r="O30" s="196"/>
      <c r="P30" s="145"/>
      <c r="R30" s="23"/>
      <c r="S30" s="23"/>
      <c r="T30" s="23"/>
      <c r="U30" s="190"/>
      <c r="V30" s="24"/>
      <c r="W30" s="189"/>
    </row>
    <row r="31" spans="1:23" ht="12.75" customHeight="1">
      <c r="A31" s="114"/>
      <c r="B31" s="115"/>
      <c r="C31" s="115"/>
      <c r="D31" s="115"/>
      <c r="E31" s="38"/>
      <c r="F31" s="347"/>
      <c r="G31" s="347"/>
      <c r="H31" s="195"/>
      <c r="I31" s="114" t="s">
        <v>157</v>
      </c>
      <c r="J31" s="115"/>
      <c r="K31" s="115"/>
      <c r="L31" s="115"/>
      <c r="M31" s="38"/>
      <c r="N31" s="99"/>
      <c r="O31" s="194"/>
      <c r="P31" s="117">
        <f>H32*0.13</f>
        <v>0</v>
      </c>
      <c r="R31" s="23"/>
      <c r="S31" s="23"/>
      <c r="T31" s="23"/>
      <c r="U31" s="190">
        <v>2.2809999999999997</v>
      </c>
      <c r="V31" s="24" t="e">
        <f>+#REF!*U31</f>
        <v>#REF!</v>
      </c>
      <c r="W31" s="189"/>
    </row>
    <row r="32" spans="1:23" ht="12.75" customHeight="1">
      <c r="A32" s="112" t="s">
        <v>250</v>
      </c>
      <c r="B32" s="113"/>
      <c r="C32" s="113"/>
      <c r="D32" s="113"/>
      <c r="E32" s="34"/>
      <c r="F32" s="158"/>
      <c r="G32" s="158"/>
      <c r="H32" s="193">
        <f>SUM(H4:H31)+SUM(P4:P30)</f>
        <v>0</v>
      </c>
      <c r="I32" s="121" t="s">
        <v>85</v>
      </c>
      <c r="J32" s="122"/>
      <c r="K32" s="122"/>
      <c r="L32" s="122"/>
      <c r="M32" s="39"/>
      <c r="N32" s="123"/>
      <c r="O32" s="123"/>
      <c r="P32" s="124">
        <f>H32+P31</f>
        <v>0</v>
      </c>
      <c r="R32" s="23">
        <v>18.181</v>
      </c>
      <c r="S32" s="23" t="e">
        <f>+#REF!/288*R32</f>
        <v>#REF!</v>
      </c>
      <c r="T32" s="23"/>
      <c r="U32" s="190">
        <v>9.091</v>
      </c>
      <c r="V32" s="24" t="e">
        <f>+#REF!/100*U32</f>
        <v>#REF!</v>
      </c>
      <c r="W32" s="189"/>
    </row>
    <row r="33" spans="18:23" ht="12.75" customHeight="1">
      <c r="R33" s="23">
        <v>11.360999999999999</v>
      </c>
      <c r="S33" s="23" t="e">
        <f>+#REF!/144*R33</f>
        <v>#REF!</v>
      </c>
      <c r="T33" s="23"/>
      <c r="U33" s="190"/>
      <c r="V33" s="24"/>
      <c r="W33" s="189"/>
    </row>
    <row r="34" spans="18:23" ht="12.75" customHeight="1">
      <c r="R34" s="23">
        <v>15.901</v>
      </c>
      <c r="S34" s="23" t="e">
        <f>+#REF!/144*R34</f>
        <v>#REF!</v>
      </c>
      <c r="T34" s="23"/>
      <c r="U34" s="190">
        <v>9.091</v>
      </c>
      <c r="V34" s="24" t="e">
        <f>+#REF!/#REF!*U34</f>
        <v>#REF!</v>
      </c>
      <c r="W34" s="189"/>
    </row>
    <row r="35" spans="1:23" ht="12.75" customHeight="1">
      <c r="A35" s="131"/>
      <c r="B35" s="95"/>
      <c r="C35" s="133"/>
      <c r="D35" s="133"/>
      <c r="E35" s="133"/>
      <c r="F35" s="134"/>
      <c r="G35" s="192"/>
      <c r="R35" s="23">
        <v>15.901</v>
      </c>
      <c r="S35" s="23" t="e">
        <f>+#REF!/144*R35</f>
        <v>#REF!</v>
      </c>
      <c r="T35" s="23"/>
      <c r="U35" s="190">
        <v>9.091</v>
      </c>
      <c r="V35" s="24" t="e">
        <f>+#REF!/#REF!*U35</f>
        <v>#REF!</v>
      </c>
      <c r="W35" s="189"/>
    </row>
    <row r="36" spans="1:23" ht="12.75" customHeight="1">
      <c r="A36" s="131"/>
      <c r="B36" s="95"/>
      <c r="C36" s="102"/>
      <c r="D36" s="102"/>
      <c r="E36" s="102"/>
      <c r="F36" s="134"/>
      <c r="G36" s="191"/>
      <c r="R36" s="23">
        <v>15.901</v>
      </c>
      <c r="S36" s="23" t="e">
        <f>+#REF!/144*R36</f>
        <v>#REF!</v>
      </c>
      <c r="T36" s="23"/>
      <c r="U36" s="190">
        <v>9.091</v>
      </c>
      <c r="V36" s="24" t="e">
        <f>+#REF!/#REF!*U36</f>
        <v>#REF!</v>
      </c>
      <c r="W36" s="189"/>
    </row>
    <row r="37" spans="1:23" ht="12.75" customHeight="1">
      <c r="A37" s="131"/>
      <c r="B37" s="95"/>
      <c r="C37" s="133"/>
      <c r="D37" s="133"/>
      <c r="E37" s="133"/>
      <c r="F37" s="134"/>
      <c r="G37" s="191"/>
      <c r="R37" s="23">
        <v>15.901</v>
      </c>
      <c r="S37" s="23" t="e">
        <f>+#REF!/72*R37</f>
        <v>#REF!</v>
      </c>
      <c r="T37" s="23"/>
      <c r="U37" s="190"/>
      <c r="V37" s="24"/>
      <c r="W37" s="189"/>
    </row>
    <row r="38" spans="18:23" ht="12.75" customHeight="1">
      <c r="R38" s="23">
        <v>31.811</v>
      </c>
      <c r="S38" s="23" t="e">
        <f>+#REF!/72*R38</f>
        <v>#REF!</v>
      </c>
      <c r="T38" s="23"/>
      <c r="U38" s="190">
        <v>5.001</v>
      </c>
      <c r="V38" s="24" t="e">
        <f>+#REF!/288*U38</f>
        <v>#REF!</v>
      </c>
      <c r="W38" s="189"/>
    </row>
    <row r="39" spans="18:23" ht="12.75" customHeight="1">
      <c r="R39" s="23">
        <v>15.901</v>
      </c>
      <c r="S39" s="23" t="e">
        <f>+#REF!/144*R39</f>
        <v>#REF!</v>
      </c>
      <c r="T39" s="23"/>
      <c r="U39" s="190">
        <v>9.091</v>
      </c>
      <c r="V39" s="24" t="e">
        <f>+#REF!/144*U39</f>
        <v>#REF!</v>
      </c>
      <c r="W39" s="189"/>
    </row>
    <row r="40" spans="18:23" ht="12.75" customHeight="1">
      <c r="R40" s="23">
        <v>15.901</v>
      </c>
      <c r="S40" s="23" t="e">
        <f>+#REF!/144*R40</f>
        <v>#REF!</v>
      </c>
      <c r="T40" s="23"/>
      <c r="U40" s="190">
        <v>7.501</v>
      </c>
      <c r="V40" s="24" t="e">
        <f>+#REF!/72*U40</f>
        <v>#REF!</v>
      </c>
      <c r="W40" s="189"/>
    </row>
    <row r="41" spans="18:23" ht="12.75" customHeight="1">
      <c r="R41" s="23">
        <v>15.901</v>
      </c>
      <c r="S41" s="23" t="e">
        <f>+#REF!/96*R41</f>
        <v>#REF!</v>
      </c>
      <c r="T41" s="23"/>
      <c r="U41" s="190">
        <v>9.540999999999999</v>
      </c>
      <c r="V41" s="24" t="e">
        <f>+#REF!/36*U41</f>
        <v>#REF!</v>
      </c>
      <c r="W41" s="189"/>
    </row>
    <row r="42" spans="18:23" ht="12.75" customHeight="1">
      <c r="R42" s="23">
        <v>15.901</v>
      </c>
      <c r="S42" s="23" t="e">
        <f>+#REF!/96*R42</f>
        <v>#REF!</v>
      </c>
      <c r="T42" s="23"/>
      <c r="U42" s="190"/>
      <c r="V42" s="24"/>
      <c r="W42" s="189"/>
    </row>
    <row r="43" spans="18:23" ht="12.75" customHeight="1">
      <c r="R43" s="23">
        <v>15.901</v>
      </c>
      <c r="S43" s="23" t="e">
        <f>+#REF!/96*R43</f>
        <v>#REF!</v>
      </c>
      <c r="T43" s="23"/>
      <c r="U43" s="190">
        <v>17.271</v>
      </c>
      <c r="V43" s="24">
        <v>0</v>
      </c>
      <c r="W43" s="189"/>
    </row>
    <row r="44" spans="18:23" ht="12.75" customHeight="1">
      <c r="R44" s="23"/>
      <c r="S44" s="23"/>
      <c r="T44" s="23"/>
      <c r="U44" s="190">
        <v>17.271</v>
      </c>
      <c r="V44" s="24">
        <v>0</v>
      </c>
      <c r="W44" s="189"/>
    </row>
    <row r="45" spans="18:23" ht="12.75" customHeight="1">
      <c r="R45" s="23">
        <v>20.901</v>
      </c>
      <c r="S45" s="23" t="e">
        <f>+#REF!/#REF!*R45</f>
        <v>#REF!</v>
      </c>
      <c r="T45" s="23"/>
      <c r="U45" s="190">
        <v>15.221</v>
      </c>
      <c r="V45" s="24">
        <v>0</v>
      </c>
      <c r="W45" s="189"/>
    </row>
    <row r="46" spans="18:23" ht="12.75" customHeight="1">
      <c r="R46" s="23">
        <v>19.311</v>
      </c>
      <c r="S46" s="23" t="e">
        <f>+#REF!/#REF!*R46</f>
        <v>#REF!</v>
      </c>
      <c r="T46" s="23"/>
      <c r="U46" s="190">
        <v>13.631</v>
      </c>
      <c r="V46" s="24">
        <v>0</v>
      </c>
      <c r="W46" s="189"/>
    </row>
    <row r="47" spans="18:23" ht="12.75" customHeight="1">
      <c r="R47" s="23">
        <v>9.540999999999999</v>
      </c>
      <c r="S47" s="23" t="e">
        <f>+#REF!/#REF!*R47</f>
        <v>#REF!</v>
      </c>
      <c r="T47" s="23"/>
      <c r="U47" s="190">
        <v>17.271</v>
      </c>
      <c r="V47" s="24">
        <v>0</v>
      </c>
      <c r="W47" s="189"/>
    </row>
    <row r="48" spans="18:23" ht="12.75" customHeight="1">
      <c r="R48" s="23">
        <v>10.001</v>
      </c>
      <c r="S48" s="23" t="e">
        <f>+#REF!/#REF!*R48</f>
        <v>#REF!</v>
      </c>
      <c r="T48" s="23"/>
      <c r="U48" s="190">
        <v>17.271</v>
      </c>
      <c r="V48" s="24">
        <v>0</v>
      </c>
      <c r="W48" s="189"/>
    </row>
    <row r="49" spans="18:23" ht="12.75" customHeight="1">
      <c r="R49" s="23">
        <v>13.631</v>
      </c>
      <c r="S49" s="23" t="e">
        <f>+#REF!/#REF!*R49</f>
        <v>#REF!</v>
      </c>
      <c r="T49" s="23"/>
      <c r="U49" s="190">
        <v>12.501</v>
      </c>
      <c r="V49" s="24">
        <v>0</v>
      </c>
      <c r="W49" s="189"/>
    </row>
    <row r="50" spans="18:23" ht="12.75" customHeight="1">
      <c r="R50" s="23">
        <v>11.360999999999999</v>
      </c>
      <c r="S50" s="23" t="e">
        <f>+#REF!/#REF!*R50</f>
        <v>#REF!</v>
      </c>
      <c r="T50" s="23"/>
      <c r="U50" s="190">
        <v>14.540999999999999</v>
      </c>
      <c r="V50" s="24">
        <v>0</v>
      </c>
      <c r="W50" s="189"/>
    </row>
    <row r="51" spans="18:23" ht="12.75" customHeight="1">
      <c r="R51" s="23">
        <v>13.631</v>
      </c>
      <c r="S51" s="23" t="e">
        <f>+#REF!/#REF!*R51</f>
        <v>#REF!</v>
      </c>
      <c r="T51" s="23"/>
      <c r="U51" s="190">
        <v>13.181</v>
      </c>
      <c r="V51" s="24">
        <v>0</v>
      </c>
      <c r="W51" s="189"/>
    </row>
    <row r="52" spans="18:23" ht="12.75" customHeight="1">
      <c r="R52" s="23">
        <v>7.501</v>
      </c>
      <c r="S52" s="23" t="e">
        <f>+#REF!/#REF!*R52</f>
        <v>#REF!</v>
      </c>
      <c r="T52" s="23"/>
      <c r="U52" s="190">
        <v>14.770999999999999</v>
      </c>
      <c r="V52" s="24">
        <v>0</v>
      </c>
      <c r="W52" s="189"/>
    </row>
    <row r="53" spans="18:23" ht="12.75" customHeight="1">
      <c r="R53" s="23">
        <v>14.311</v>
      </c>
      <c r="S53" s="23" t="e">
        <f>+#REF!/#REF!*R53</f>
        <v>#REF!</v>
      </c>
      <c r="T53" s="23"/>
      <c r="U53" s="190">
        <v>14.311</v>
      </c>
      <c r="V53" s="24" t="e">
        <v>#REF!</v>
      </c>
      <c r="W53" s="189"/>
    </row>
    <row r="54" spans="17:23" ht="12.75" customHeight="1">
      <c r="Q54" s="2"/>
      <c r="R54" s="23">
        <v>18.631</v>
      </c>
      <c r="S54" s="23" t="e">
        <f>+#REF!/#REF!*R54</f>
        <v>#REF!</v>
      </c>
      <c r="T54" s="23"/>
      <c r="U54" s="190">
        <v>14.311</v>
      </c>
      <c r="V54" s="24">
        <v>0</v>
      </c>
      <c r="W54" s="189"/>
    </row>
    <row r="55" spans="17:23" ht="12.75" customHeight="1">
      <c r="Q55" s="12"/>
      <c r="R55" s="23">
        <v>11.360999999999999</v>
      </c>
      <c r="S55" s="23" t="e">
        <f>+#REF!/#REF!*R55</f>
        <v>#REF!</v>
      </c>
      <c r="T55" s="23"/>
      <c r="U55" s="190">
        <v>17.501</v>
      </c>
      <c r="V55" s="24">
        <v>0</v>
      </c>
      <c r="W55" s="189"/>
    </row>
    <row r="56" spans="18:23" ht="12.75" customHeight="1">
      <c r="R56" s="23">
        <v>11.360999999999999</v>
      </c>
      <c r="S56" s="23" t="e">
        <f>+#REF!/#REF!*R56</f>
        <v>#REF!</v>
      </c>
      <c r="T56" s="23"/>
      <c r="U56" s="190">
        <v>19.541</v>
      </c>
      <c r="V56" s="24">
        <v>0</v>
      </c>
      <c r="W56" s="189"/>
    </row>
    <row r="57" spans="18:23" ht="12.75" customHeight="1">
      <c r="R57" s="23">
        <v>18.401</v>
      </c>
      <c r="S57" s="23" t="e">
        <f>+#REF!/#REF!*R57</f>
        <v>#REF!</v>
      </c>
      <c r="T57" s="23"/>
      <c r="U57" s="190">
        <v>17.721</v>
      </c>
      <c r="V57" s="24">
        <v>0</v>
      </c>
      <c r="W57" s="189"/>
    </row>
    <row r="58" spans="17:23" ht="12.75" customHeight="1">
      <c r="Q58" s="13"/>
      <c r="R58" s="23">
        <v>24.721</v>
      </c>
      <c r="S58" s="23" t="e">
        <f>+#REF!/#REF!*R58</f>
        <v>#REF!</v>
      </c>
      <c r="T58" s="23"/>
      <c r="U58" s="190">
        <v>17.721</v>
      </c>
      <c r="V58" s="24">
        <v>0</v>
      </c>
      <c r="W58" s="189"/>
    </row>
    <row r="59" spans="17:23" ht="12.75" customHeight="1">
      <c r="Q59" s="12"/>
      <c r="R59" s="23">
        <v>21.591</v>
      </c>
      <c r="S59" s="23" t="e">
        <f>+#REF!/#REF!*R59</f>
        <v>#REF!</v>
      </c>
      <c r="T59" s="23"/>
      <c r="U59" s="190">
        <v>21.131</v>
      </c>
      <c r="V59" s="24">
        <v>0</v>
      </c>
      <c r="W59" s="189"/>
    </row>
    <row r="60" spans="17:23" ht="12.75" customHeight="1">
      <c r="Q60" s="13"/>
      <c r="R60" s="23">
        <v>24.311</v>
      </c>
      <c r="S60" s="23" t="e">
        <f>+#REF!/#REF!*R60</f>
        <v>#REF!</v>
      </c>
      <c r="T60" s="23"/>
      <c r="U60" s="190">
        <v>17.951</v>
      </c>
      <c r="V60" s="24">
        <v>0</v>
      </c>
      <c r="W60" s="189"/>
    </row>
    <row r="61" spans="17:23" ht="12.75" customHeight="1">
      <c r="Q61" s="7"/>
      <c r="R61" s="23">
        <v>20.001</v>
      </c>
      <c r="S61" s="23" t="e">
        <f>+#REF!/#REF!*R61</f>
        <v>#REF!</v>
      </c>
      <c r="T61" s="23"/>
      <c r="U61" s="190">
        <v>17.271</v>
      </c>
      <c r="V61" s="24" t="e">
        <v>#REF!</v>
      </c>
      <c r="W61" s="189"/>
    </row>
    <row r="62" spans="17:23" ht="12.75" customHeight="1">
      <c r="Q62" s="7"/>
      <c r="R62" s="23">
        <v>20.681</v>
      </c>
      <c r="S62" s="23" t="e">
        <f>+#REF!/#REF!*R62</f>
        <v>#REF!</v>
      </c>
      <c r="T62" s="23"/>
      <c r="U62" s="190">
        <v>11.591</v>
      </c>
      <c r="V62" s="24">
        <v>0</v>
      </c>
      <c r="W62" s="189"/>
    </row>
    <row r="63" spans="18:23" ht="12.75" customHeight="1">
      <c r="R63" s="23">
        <v>22.721</v>
      </c>
      <c r="S63" s="23" t="e">
        <f>+#REF!/#REF!*R63</f>
        <v>#REF!</v>
      </c>
      <c r="T63" s="23"/>
      <c r="U63" s="190">
        <v>17.271</v>
      </c>
      <c r="V63" s="24">
        <v>0</v>
      </c>
      <c r="W63" s="189"/>
    </row>
    <row r="64" spans="17:23" ht="12.75" customHeight="1">
      <c r="Q64" s="7"/>
      <c r="R64" s="23">
        <v>17.501</v>
      </c>
      <c r="S64" s="23" t="e">
        <f>+#REF!/#REF!*R64</f>
        <v>#REF!</v>
      </c>
      <c r="T64" s="23"/>
      <c r="U64" s="190">
        <v>17.271</v>
      </c>
      <c r="V64" s="24">
        <v>0</v>
      </c>
      <c r="W64" s="189"/>
    </row>
    <row r="65" spans="17:23" ht="12.75" customHeight="1">
      <c r="Q65" s="9"/>
      <c r="R65" s="23">
        <v>18.181</v>
      </c>
      <c r="S65" s="23" t="e">
        <f>+#REF!/#REF!*R65</f>
        <v>#REF!</v>
      </c>
      <c r="T65" s="23"/>
      <c r="U65" s="190">
        <v>11.360999999999999</v>
      </c>
      <c r="V65" s="24">
        <v>0</v>
      </c>
      <c r="W65" s="189"/>
    </row>
    <row r="66" spans="17:23" ht="12.75" customHeight="1">
      <c r="Q66" s="2"/>
      <c r="R66" s="23">
        <v>21.131</v>
      </c>
      <c r="S66" s="23" t="e">
        <f>+'Extra Mats'!#REF!/#REF!*R66</f>
        <v>#REF!</v>
      </c>
      <c r="T66" s="23"/>
      <c r="U66" s="190">
        <v>11.360999999999999</v>
      </c>
      <c r="V66" s="24">
        <v>0</v>
      </c>
      <c r="W66" s="189"/>
    </row>
    <row r="67" spans="17:23" ht="12.75" customHeight="1">
      <c r="Q67" s="7"/>
      <c r="R67" s="23">
        <v>22.721</v>
      </c>
      <c r="S67" s="23" t="e">
        <f>+'Extra Mats'!#REF!/#REF!*R67</f>
        <v>#REF!</v>
      </c>
      <c r="T67" s="23"/>
      <c r="U67" s="190">
        <v>11.360999999999999</v>
      </c>
      <c r="V67" s="24">
        <v>0</v>
      </c>
      <c r="W67" s="189"/>
    </row>
    <row r="68" spans="18:23" ht="12.75" customHeight="1">
      <c r="R68" s="23">
        <v>23.181</v>
      </c>
      <c r="S68" s="23" t="e">
        <f>+'Extra Mats'!#REF!/#REF!*R68</f>
        <v>#REF!</v>
      </c>
      <c r="T68" s="23"/>
      <c r="U68" s="190">
        <v>11.360999999999999</v>
      </c>
      <c r="V68" s="24">
        <v>0</v>
      </c>
      <c r="W68" s="189"/>
    </row>
    <row r="69" spans="18:23" ht="12.75" customHeight="1">
      <c r="R69">
        <v>25.001</v>
      </c>
      <c r="S69" s="23" t="e">
        <f>+#REF!/#REF!*R69</f>
        <v>#REF!</v>
      </c>
      <c r="T69" s="23"/>
      <c r="U69" s="190">
        <v>11.360999999999999</v>
      </c>
      <c r="V69" s="24" t="e">
        <v>#REF!</v>
      </c>
      <c r="W69" s="189"/>
    </row>
    <row r="70" spans="18:23" ht="12.75" customHeight="1">
      <c r="R70">
        <v>4.541</v>
      </c>
      <c r="S70" s="23"/>
      <c r="T70" s="23"/>
      <c r="U70" s="190">
        <v>10.911</v>
      </c>
      <c r="V70" s="24">
        <v>0</v>
      </c>
      <c r="W70" s="189"/>
    </row>
    <row r="71" spans="18:23" ht="12.75" customHeight="1">
      <c r="R71" s="23">
        <v>4.541</v>
      </c>
      <c r="S71" s="23" t="e">
        <v>#REF!</v>
      </c>
      <c r="T71" s="23"/>
      <c r="U71" s="190">
        <v>15.911</v>
      </c>
      <c r="V71" s="24" t="e">
        <v>#REF!</v>
      </c>
      <c r="W71" s="189"/>
    </row>
    <row r="72" spans="1:23" s="1" customFormat="1" ht="12.75" customHeight="1">
      <c r="A72"/>
      <c r="B72" s="3"/>
      <c r="C72" s="3"/>
      <c r="D72" s="3"/>
      <c r="E72" s="3"/>
      <c r="F72"/>
      <c r="G72" s="186"/>
      <c r="H72" s="8"/>
      <c r="I72" s="6"/>
      <c r="J72" s="3"/>
      <c r="K72" s="28"/>
      <c r="L72" s="28"/>
      <c r="M72" s="28"/>
      <c r="N72" s="3"/>
      <c r="O72" s="185"/>
      <c r="P72" s="8"/>
      <c r="R72" s="23">
        <v>6.811</v>
      </c>
      <c r="S72" s="23" t="e">
        <v>#REF!</v>
      </c>
      <c r="T72" s="23"/>
      <c r="U72" s="190">
        <v>15.911</v>
      </c>
      <c r="V72" s="24" t="e">
        <v>#REF!</v>
      </c>
      <c r="W72" s="189"/>
    </row>
    <row r="73" spans="1:23" s="1" customFormat="1" ht="12.75" customHeight="1">
      <c r="A73"/>
      <c r="B73" s="3"/>
      <c r="C73" s="3"/>
      <c r="D73" s="3"/>
      <c r="E73" s="3"/>
      <c r="F73"/>
      <c r="G73" s="186"/>
      <c r="H73" s="8"/>
      <c r="I73" s="6"/>
      <c r="J73" s="3"/>
      <c r="K73" s="28"/>
      <c r="L73" s="28"/>
      <c r="M73" s="28"/>
      <c r="N73" s="3"/>
      <c r="O73" s="185"/>
      <c r="P73" s="8"/>
      <c r="R73" s="23">
        <v>6.811</v>
      </c>
      <c r="S73" s="23" t="e">
        <v>#REF!</v>
      </c>
      <c r="T73" s="23"/>
      <c r="U73" s="190">
        <v>19.541</v>
      </c>
      <c r="V73" s="24">
        <v>0</v>
      </c>
      <c r="W73" s="189"/>
    </row>
    <row r="74" spans="1:23" s="1" customFormat="1" ht="12.75" customHeight="1">
      <c r="A74"/>
      <c r="B74" s="3"/>
      <c r="C74" s="3"/>
      <c r="D74" s="3"/>
      <c r="E74" s="3"/>
      <c r="F74"/>
      <c r="G74" s="186"/>
      <c r="H74" s="8"/>
      <c r="I74" s="6"/>
      <c r="J74" s="3"/>
      <c r="K74" s="28"/>
      <c r="L74" s="28"/>
      <c r="M74" s="28"/>
      <c r="N74" s="3"/>
      <c r="O74" s="185"/>
      <c r="P74" s="8"/>
      <c r="R74" s="23">
        <v>6.811</v>
      </c>
      <c r="S74" s="23" t="e">
        <v>#REF!</v>
      </c>
      <c r="T74" s="23"/>
      <c r="U74" s="190">
        <v>12.721</v>
      </c>
      <c r="V74" s="24">
        <v>0</v>
      </c>
      <c r="W74" s="189"/>
    </row>
    <row r="75" spans="1:23" s="1" customFormat="1" ht="12.75" customHeight="1">
      <c r="A75"/>
      <c r="B75" s="3"/>
      <c r="C75" s="3"/>
      <c r="D75" s="3"/>
      <c r="E75" s="3"/>
      <c r="F75"/>
      <c r="G75" s="186"/>
      <c r="H75" s="8"/>
      <c r="I75" s="6"/>
      <c r="J75" s="3"/>
      <c r="K75" s="28"/>
      <c r="L75" s="28"/>
      <c r="M75" s="28"/>
      <c r="N75" s="3"/>
      <c r="O75" s="185"/>
      <c r="P75" s="8"/>
      <c r="R75" s="23">
        <v>11.360999999999999</v>
      </c>
      <c r="S75" s="23" t="e">
        <v>#REF!</v>
      </c>
      <c r="T75" s="23"/>
      <c r="U75" s="190">
        <v>13.501</v>
      </c>
      <c r="V75" s="24">
        <v>0</v>
      </c>
      <c r="W75" s="189"/>
    </row>
    <row r="76" spans="1:23" s="1" customFormat="1" ht="12.75" customHeight="1">
      <c r="A76"/>
      <c r="B76" s="3"/>
      <c r="C76" s="3"/>
      <c r="D76" s="3"/>
      <c r="E76" s="3"/>
      <c r="F76"/>
      <c r="G76" s="186"/>
      <c r="H76" s="8"/>
      <c r="I76" s="6"/>
      <c r="J76" s="3"/>
      <c r="K76" s="28"/>
      <c r="L76" s="28"/>
      <c r="M76" s="28"/>
      <c r="N76" s="3"/>
      <c r="O76" s="185"/>
      <c r="P76" s="8"/>
      <c r="R76" s="23">
        <v>4.541</v>
      </c>
      <c r="S76" s="23" t="e">
        <v>#REF!</v>
      </c>
      <c r="T76" s="23"/>
      <c r="U76" s="190">
        <v>13.600999999999999</v>
      </c>
      <c r="V76" s="24">
        <v>0</v>
      </c>
      <c r="W76" s="189"/>
    </row>
    <row r="77" spans="1:23" s="1" customFormat="1" ht="12.75" customHeight="1">
      <c r="A77"/>
      <c r="B77" s="3"/>
      <c r="C77" s="3"/>
      <c r="D77" s="3"/>
      <c r="E77" s="3"/>
      <c r="F77"/>
      <c r="G77" s="186"/>
      <c r="H77" s="8"/>
      <c r="I77" s="6"/>
      <c r="J77" s="3"/>
      <c r="K77" s="28"/>
      <c r="L77" s="28"/>
      <c r="M77" s="28"/>
      <c r="N77" s="3"/>
      <c r="O77" s="185"/>
      <c r="P77" s="8"/>
      <c r="R77">
        <v>11.360999999999999</v>
      </c>
      <c r="S77" s="23" t="e">
        <v>#REF!</v>
      </c>
      <c r="T77" s="23"/>
      <c r="U77" s="190">
        <v>16.811</v>
      </c>
      <c r="V77" s="24">
        <v>0</v>
      </c>
      <c r="W77" s="189"/>
    </row>
    <row r="78" spans="1:23" s="1" customFormat="1" ht="12.75" customHeight="1">
      <c r="A78"/>
      <c r="B78" s="3"/>
      <c r="C78" s="3"/>
      <c r="D78" s="3"/>
      <c r="E78" s="3"/>
      <c r="F78"/>
      <c r="G78" s="186"/>
      <c r="H78" s="8"/>
      <c r="I78" s="6"/>
      <c r="J78" s="3"/>
      <c r="K78" s="28"/>
      <c r="L78" s="28"/>
      <c r="M78" s="28"/>
      <c r="N78" s="3"/>
      <c r="O78" s="185"/>
      <c r="P78" s="8"/>
      <c r="R78" s="23">
        <v>11.360999999999999</v>
      </c>
      <c r="S78" s="23" t="e">
        <v>#REF!</v>
      </c>
      <c r="T78" s="23"/>
      <c r="U78" s="190">
        <v>16.811</v>
      </c>
      <c r="V78" s="24">
        <v>0</v>
      </c>
      <c r="W78" s="189"/>
    </row>
    <row r="79" spans="1:23" s="1" customFormat="1" ht="12.75" customHeight="1">
      <c r="A79"/>
      <c r="B79" s="3"/>
      <c r="C79" s="3"/>
      <c r="D79" s="3"/>
      <c r="E79" s="3"/>
      <c r="F79"/>
      <c r="G79" s="186"/>
      <c r="H79" s="8"/>
      <c r="I79" s="6"/>
      <c r="J79" s="3"/>
      <c r="K79" s="28"/>
      <c r="L79" s="28"/>
      <c r="M79" s="28"/>
      <c r="N79" s="3"/>
      <c r="O79" s="185"/>
      <c r="P79" s="8"/>
      <c r="R79" s="23">
        <v>11.360999999999999</v>
      </c>
      <c r="S79" s="23" t="e">
        <v>#REF!</v>
      </c>
      <c r="T79" s="23"/>
      <c r="U79" s="190">
        <v>16.811</v>
      </c>
      <c r="V79" s="24">
        <v>0</v>
      </c>
      <c r="W79" s="189"/>
    </row>
    <row r="80" spans="18:23" ht="12.75" customHeight="1">
      <c r="R80" s="23">
        <v>11.360999999999999</v>
      </c>
      <c r="S80" s="23" t="e">
        <v>#REF!</v>
      </c>
      <c r="T80" s="23"/>
      <c r="U80" s="190">
        <v>13.501</v>
      </c>
      <c r="V80" s="24">
        <v>0</v>
      </c>
      <c r="W80" s="189"/>
    </row>
    <row r="81" spans="17:23" ht="12.75" customHeight="1">
      <c r="Q81" s="1"/>
      <c r="R81" s="23">
        <v>11.360999999999999</v>
      </c>
      <c r="S81" s="23" t="e">
        <v>#REF!</v>
      </c>
      <c r="T81" s="23"/>
      <c r="U81" s="190">
        <v>18.601000000000003</v>
      </c>
      <c r="V81" s="24">
        <v>0</v>
      </c>
      <c r="W81" s="189"/>
    </row>
    <row r="82" spans="17:23" ht="12.75" customHeight="1">
      <c r="Q82" s="160"/>
      <c r="R82" s="23">
        <v>15.901</v>
      </c>
      <c r="S82" s="23" t="e">
        <v>#REF!</v>
      </c>
      <c r="T82" s="23"/>
      <c r="U82" s="190">
        <v>18.601000000000003</v>
      </c>
      <c r="V82" s="24">
        <v>0</v>
      </c>
      <c r="W82" s="189"/>
    </row>
    <row r="83" spans="18:25" ht="12.75" customHeight="1">
      <c r="R83" s="23">
        <v>2.271</v>
      </c>
      <c r="S83" s="23" t="e">
        <v>#REF!</v>
      </c>
      <c r="T83" s="23"/>
      <c r="U83" s="190">
        <v>18.601000000000003</v>
      </c>
      <c r="V83" s="24">
        <v>0</v>
      </c>
      <c r="W83" s="189"/>
      <c r="X83" s="18"/>
      <c r="Y83" s="188"/>
    </row>
    <row r="84" spans="18:25" ht="12.75" customHeight="1">
      <c r="R84" s="23">
        <v>11.360999999999999</v>
      </c>
      <c r="S84" s="23" t="e">
        <v>#REF!</v>
      </c>
      <c r="T84" s="23"/>
      <c r="U84" s="190">
        <v>8.600999999999999</v>
      </c>
      <c r="V84" s="24" t="e">
        <f>+#REF!/#REF!*U84</f>
        <v>#REF!</v>
      </c>
      <c r="W84" s="189"/>
      <c r="X84" s="18"/>
      <c r="Y84" s="188"/>
    </row>
    <row r="85" spans="18:26" ht="12.75" customHeight="1">
      <c r="R85" s="23">
        <v>11.360999999999999</v>
      </c>
      <c r="S85" s="23" t="e">
        <v>#REF!</v>
      </c>
      <c r="T85" s="23"/>
      <c r="U85" s="190">
        <v>12.600999999999999</v>
      </c>
      <c r="V85" s="24" t="e">
        <f>+#REF!/#REF!*U85</f>
        <v>#REF!</v>
      </c>
      <c r="W85" s="189"/>
      <c r="X85" s="18"/>
      <c r="Y85" s="188"/>
      <c r="Z85" s="179"/>
    </row>
    <row r="86" spans="18:25" ht="12.75" customHeight="1">
      <c r="R86" s="23">
        <v>11.360999999999999</v>
      </c>
      <c r="S86" s="23" t="e">
        <v>#REF!</v>
      </c>
      <c r="T86" s="23"/>
      <c r="U86" s="190">
        <v>10.001</v>
      </c>
      <c r="V86" s="24">
        <v>0</v>
      </c>
      <c r="W86" s="189"/>
      <c r="X86" s="18"/>
      <c r="Y86" s="188"/>
    </row>
    <row r="87" spans="18:25" ht="12.75" customHeight="1">
      <c r="R87" s="23">
        <v>15.901</v>
      </c>
      <c r="S87" s="23" t="e">
        <v>#REF!</v>
      </c>
      <c r="T87" s="23"/>
      <c r="U87" s="190">
        <v>11.591</v>
      </c>
      <c r="V87" s="24">
        <v>0</v>
      </c>
      <c r="W87" s="189"/>
      <c r="X87" s="18"/>
      <c r="Y87" s="188"/>
    </row>
    <row r="88" spans="18:25" ht="12.75" customHeight="1">
      <c r="R88" s="23"/>
      <c r="S88" s="23"/>
      <c r="T88" s="23"/>
      <c r="U88" s="30"/>
      <c r="V88" s="23"/>
      <c r="W88" s="189"/>
      <c r="X88" s="18"/>
      <c r="Y88" s="188"/>
    </row>
    <row r="89" spans="18:22" ht="12.75" customHeight="1">
      <c r="R89" s="23"/>
      <c r="S89" s="23"/>
      <c r="T89" s="23"/>
      <c r="U89" s="30"/>
      <c r="V89" s="23"/>
    </row>
    <row r="90" spans="18:22" ht="12.75" customHeight="1">
      <c r="R90" s="23"/>
      <c r="S90" s="23"/>
      <c r="T90" s="23"/>
      <c r="U90" s="30"/>
      <c r="V90" s="23"/>
    </row>
    <row r="91" spans="18:22" ht="12.75" customHeight="1">
      <c r="R91" s="23"/>
      <c r="S91" s="23"/>
      <c r="T91" s="23"/>
      <c r="U91" s="30"/>
      <c r="V91" s="23"/>
    </row>
    <row r="92" spans="18:22" ht="12.75" customHeight="1">
      <c r="R92" s="23"/>
      <c r="S92" s="23"/>
      <c r="T92" s="23"/>
      <c r="U92" s="30"/>
      <c r="V92" s="23"/>
    </row>
    <row r="93" spans="18:22" ht="12.75" customHeight="1">
      <c r="R93" s="23"/>
      <c r="S93" s="23"/>
      <c r="T93" s="23"/>
      <c r="U93" s="30"/>
      <c r="V93" s="23"/>
    </row>
    <row r="94" spans="18:22" ht="12.75" customHeight="1">
      <c r="R94" s="23"/>
      <c r="S94" s="23"/>
      <c r="T94" s="23"/>
      <c r="U94" s="30"/>
      <c r="V94" s="23"/>
    </row>
    <row r="95" spans="17:22" ht="12.75" customHeight="1">
      <c r="Q95" s="7"/>
      <c r="R95" s="23"/>
      <c r="S95" s="23"/>
      <c r="T95" s="23"/>
      <c r="U95" s="30"/>
      <c r="V95" s="23"/>
    </row>
    <row r="96" ht="12.75">
      <c r="Q96" s="25"/>
    </row>
    <row r="97" spans="17:18" ht="12.75">
      <c r="Q97" s="20"/>
      <c r="R97" s="21"/>
    </row>
    <row r="98" spans="19:24" ht="12.75">
      <c r="S98" t="s">
        <v>26</v>
      </c>
      <c r="V98" s="12"/>
      <c r="W98" s="27"/>
      <c r="X98" s="187"/>
    </row>
    <row r="99" spans="22:24" ht="12.75">
      <c r="V99" s="2"/>
      <c r="W99" s="27"/>
      <c r="X99" s="187"/>
    </row>
    <row r="100" spans="22:24" ht="12.75">
      <c r="V100" s="2"/>
      <c r="W100" s="27"/>
      <c r="X100" s="187"/>
    </row>
    <row r="101" spans="22:24" ht="12.75">
      <c r="V101" s="2"/>
      <c r="W101" s="27"/>
      <c r="X101" s="187"/>
    </row>
  </sheetData>
  <sheetProtection/>
  <mergeCells count="7">
    <mergeCell ref="A1:P1"/>
    <mergeCell ref="I3:P3"/>
    <mergeCell ref="A21:H21"/>
    <mergeCell ref="F31:G31"/>
    <mergeCell ref="A3:H3"/>
    <mergeCell ref="I9:P9"/>
    <mergeCell ref="B4:H4"/>
  </mergeCells>
  <printOptions horizontalCentered="1"/>
  <pageMargins left="0.16" right="0.16" top="0.81" bottom="0" header="0.24" footer="0"/>
  <pageSetup fitToHeight="1" fitToWidth="1" horizontalDpi="600" verticalDpi="600" orientation="portrait" scale="92" r:id="rId2"/>
  <headerFooter alignWithMargins="0">
    <oddHeader>&amp;L&amp;G&amp;C&amp;14 &amp;12 &amp;10 11684 COUNTY ROAD 42, R.R. #2 TECUMSEH, ONTARIO N8N 0G8
PHONE: 519-979-2471  FAX: 519-979-2813  TOLL FREE: 1-800-390-3563
EMAIL: sales@khfireworks.ca       www.khfireworks.ca&amp;R2021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F320"/>
  <sheetViews>
    <sheetView view="pageBreakPreview" zoomScale="30" zoomScaleNormal="30" zoomScaleSheetLayoutView="30" zoomScalePageLayoutView="40" workbookViewId="0" topLeftCell="A82">
      <selection activeCell="A95" sqref="A95:C95"/>
    </sheetView>
  </sheetViews>
  <sheetFormatPr defaultColWidth="9.140625" defaultRowHeight="36.75" customHeight="1"/>
  <cols>
    <col min="1" max="1" width="89.140625" style="228" customWidth="1"/>
    <col min="2" max="2" width="27.28125" style="271" bestFit="1" customWidth="1"/>
    <col min="3" max="3" width="255.7109375" style="228" customWidth="1"/>
    <col min="4" max="4" width="110.421875" style="228" customWidth="1"/>
    <col min="5" max="16384" width="9.140625" style="228" customWidth="1"/>
  </cols>
  <sheetData>
    <row r="1" spans="1:3" ht="36.75" customHeight="1">
      <c r="A1" s="293" t="s">
        <v>116</v>
      </c>
      <c r="B1" s="294" t="s">
        <v>119</v>
      </c>
      <c r="C1" s="295" t="s">
        <v>694</v>
      </c>
    </row>
    <row r="2" spans="1:3" ht="36.75" customHeight="1">
      <c r="A2" s="351" t="str">
        <f>'Wholesale Sheet 1'!A3</f>
        <v>PRE PACKED FAMILY KITS </v>
      </c>
      <c r="B2" s="352"/>
      <c r="C2" s="353"/>
    </row>
    <row r="3" spans="1:3" ht="36.75" customHeight="1">
      <c r="A3" s="276" t="str">
        <f>'Wholesale Sheet 1'!A4</f>
        <v>BOOM BOX   *NEW*</v>
      </c>
      <c r="B3" s="277">
        <f>'Wholesale Sheet 1'!I4</f>
        <v>16</v>
      </c>
      <c r="C3" s="278" t="str">
        <f>'Wholesale Sheet 1'!D4</f>
        <v>pre-selected assortment pack</v>
      </c>
    </row>
    <row r="4" spans="1:3" ht="36.75" customHeight="1">
      <c r="A4" s="276" t="str">
        <f>'Wholesale Sheet 1'!A5</f>
        <v>HIGH ROLLER </v>
      </c>
      <c r="B4" s="277">
        <f>'Wholesale Sheet 1'!I5</f>
        <v>30.5</v>
      </c>
      <c r="C4" s="278" t="str">
        <f>'Wholesale Sheet 1'!D5</f>
        <v>pre-selected assortment pack</v>
      </c>
    </row>
    <row r="5" spans="1:4" ht="36.75" customHeight="1">
      <c r="A5" s="276" t="str">
        <f>'Wholesale Sheet 1'!A6</f>
        <v>THUNDER OVERHEAD   *NEW*</v>
      </c>
      <c r="B5" s="277">
        <f>'Wholesale Sheet 1'!I6</f>
        <v>35</v>
      </c>
      <c r="C5" s="278" t="str">
        <f>'Wholesale Sheet 1'!D6</f>
        <v>pre-selected assortment pack</v>
      </c>
      <c r="D5" s="230"/>
    </row>
    <row r="6" spans="1:4" ht="36.75" customHeight="1">
      <c r="A6" s="276" t="str">
        <f>'Wholesale Sheet 1'!A7</f>
        <v>BACKYARD BLAST </v>
      </c>
      <c r="B6" s="277">
        <f>'Wholesale Sheet 1'!I7</f>
        <v>40</v>
      </c>
      <c r="C6" s="278" t="str">
        <f>'Wholesale Sheet 1'!D7</f>
        <v>pre-selected assortment pack</v>
      </c>
      <c r="D6" s="230"/>
    </row>
    <row r="7" spans="1:4" ht="36.75" customHeight="1">
      <c r="A7" s="276" t="str">
        <f>'Wholesale Sheet 1'!A8</f>
        <v>ERUPTION</v>
      </c>
      <c r="B7" s="277">
        <f>'Wholesale Sheet 1'!I8</f>
        <v>52</v>
      </c>
      <c r="C7" s="278" t="str">
        <f>'Wholesale Sheet 1'!D8</f>
        <v>pre-selected assortment pack</v>
      </c>
      <c r="D7" s="230"/>
    </row>
    <row r="8" spans="1:4" ht="36.75" customHeight="1">
      <c r="A8" s="276" t="str">
        <f>'Wholesale Sheet 1'!A9</f>
        <v>CANADIAN CELEBRATION </v>
      </c>
      <c r="B8" s="277">
        <f>'Wholesale Sheet 1'!I9</f>
        <v>67</v>
      </c>
      <c r="C8" s="278" t="str">
        <f>'Wholesale Sheet 1'!D9</f>
        <v>pre-selected assortment pack</v>
      </c>
      <c r="D8" s="230"/>
    </row>
    <row r="9" spans="1:4" ht="36.75" customHeight="1">
      <c r="A9" s="276" t="str">
        <f>'Wholesale Sheet 1'!A10</f>
        <v>CHERRY BOMB BOX   *NEW*</v>
      </c>
      <c r="B9" s="277">
        <f>'Wholesale Sheet 1'!I10</f>
        <v>69</v>
      </c>
      <c r="C9" s="278" t="str">
        <f>'Wholesale Sheet 1'!D10</f>
        <v>pre-selected assortment pack</v>
      </c>
      <c r="D9" s="230"/>
    </row>
    <row r="10" spans="1:3" ht="36.75" customHeight="1">
      <c r="A10" s="276" t="str">
        <f>'Wholesale Sheet 1'!A11</f>
        <v>MARS </v>
      </c>
      <c r="B10" s="277">
        <f>'Wholesale Sheet 1'!I11</f>
        <v>85</v>
      </c>
      <c r="C10" s="278" t="str">
        <f>'Wholesale Sheet 1'!D11</f>
        <v>pre-selected assortment pack</v>
      </c>
    </row>
    <row r="11" spans="1:4" ht="36.75" customHeight="1">
      <c r="A11" s="276" t="str">
        <f>'Wholesale Sheet 1'!A12</f>
        <v>M80 POWERHOUSE</v>
      </c>
      <c r="B11" s="277">
        <f>'Wholesale Sheet 1'!I12</f>
        <v>95</v>
      </c>
      <c r="C11" s="278" t="str">
        <f>'Wholesale Sheet 1'!D12</f>
        <v>pre-selected assortment pack</v>
      </c>
      <c r="D11" s="230"/>
    </row>
    <row r="12" spans="1:4" ht="36.75" customHeight="1">
      <c r="A12" s="276" t="str">
        <f>'Wholesale Sheet 1'!A13</f>
        <v>ON AIR   *NEW*</v>
      </c>
      <c r="B12" s="277">
        <f>'Wholesale Sheet 1'!I13</f>
        <v>100</v>
      </c>
      <c r="C12" s="278" t="str">
        <f>'Wholesale Sheet 1'!D13</f>
        <v>pre-selected assortment pack</v>
      </c>
      <c r="D12" s="230"/>
    </row>
    <row r="13" spans="1:4" ht="36.75" customHeight="1">
      <c r="A13" s="276" t="str">
        <f>'Wholesale Sheet 1'!A14</f>
        <v>BACKYARD PARTY   *NEW*</v>
      </c>
      <c r="B13" s="277">
        <f>'Wholesale Sheet 1'!I14</f>
        <v>110</v>
      </c>
      <c r="C13" s="278" t="str">
        <f>'Wholesale Sheet 1'!D14</f>
        <v>pre-selected assortment pack</v>
      </c>
      <c r="D13" s="230"/>
    </row>
    <row r="14" spans="1:4" ht="36.75" customHeight="1">
      <c r="A14" s="276" t="str">
        <f>'Wholesale Sheet 1'!A15</f>
        <v>POWERHOUSE 6-PACK</v>
      </c>
      <c r="B14" s="277">
        <f>'Wholesale Sheet 1'!I15</f>
        <v>125</v>
      </c>
      <c r="C14" s="278" t="str">
        <f>'Wholesale Sheet 1'!D15</f>
        <v>pre-selected assortment pack</v>
      </c>
      <c r="D14" s="230"/>
    </row>
    <row r="15" spans="1:4" ht="36.75" customHeight="1">
      <c r="A15" s="276" t="str">
        <f>'Wholesale Sheet 1'!A16</f>
        <v>METEOR SHOWER </v>
      </c>
      <c r="B15" s="277">
        <f>'Wholesale Sheet 1'!I16</f>
        <v>130</v>
      </c>
      <c r="C15" s="278" t="str">
        <f>'Wholesale Sheet 1'!D16</f>
        <v>pre-selected assortment pack</v>
      </c>
      <c r="D15" s="230"/>
    </row>
    <row r="16" spans="1:4" ht="36.75" customHeight="1">
      <c r="A16" s="276" t="str">
        <f>'Wholesale Sheet 1'!A17</f>
        <v>POWER BOMB BOX   *NEW*</v>
      </c>
      <c r="B16" s="277">
        <f>'Wholesale Sheet 1'!I17</f>
        <v>150</v>
      </c>
      <c r="C16" s="278" t="str">
        <f>'Wholesale Sheet 1'!D17</f>
        <v>pre-selected assortment pack</v>
      </c>
      <c r="D16" s="230"/>
    </row>
    <row r="17" spans="1:4" ht="36.75" customHeight="1">
      <c r="A17" s="276" t="str">
        <f>'Wholesale Sheet 1'!A18</f>
        <v>SUPERCHARGED   *NEW*</v>
      </c>
      <c r="B17" s="277">
        <f>'Wholesale Sheet 1'!I18</f>
        <v>165</v>
      </c>
      <c r="C17" s="278" t="str">
        <f>'Wholesale Sheet 1'!D18</f>
        <v>pre-selected assortment pack</v>
      </c>
      <c r="D17" s="230"/>
    </row>
    <row r="18" spans="1:4" ht="36.75" customHeight="1">
      <c r="A18" s="276" t="str">
        <f>'Wholesale Sheet 1'!A19</f>
        <v>ARMAGEDDON</v>
      </c>
      <c r="B18" s="277">
        <f>'Wholesale Sheet 1'!I19</f>
        <v>177.5</v>
      </c>
      <c r="C18" s="278" t="str">
        <f>'Wholesale Sheet 1'!D19</f>
        <v>pre-selected assortment pack</v>
      </c>
      <c r="D18" s="230"/>
    </row>
    <row r="19" spans="1:4" ht="36.75" customHeight="1">
      <c r="A19" s="276" t="str">
        <f>'Wholesale Sheet 1'!A20</f>
        <v>DEVIL'S SPAWN</v>
      </c>
      <c r="B19" s="277">
        <f>'Wholesale Sheet 1'!I20</f>
        <v>200</v>
      </c>
      <c r="C19" s="278" t="str">
        <f>'Wholesale Sheet 1'!D20</f>
        <v>pre-selected assortment pack</v>
      </c>
      <c r="D19" s="230"/>
    </row>
    <row r="20" spans="1:4" ht="36.75" customHeight="1">
      <c r="A20" s="276" t="str">
        <f>'Wholesale Sheet 1'!A21</f>
        <v>PRO PATRIOT BOX   *NEW*</v>
      </c>
      <c r="B20" s="277">
        <f>'Wholesale Sheet 1'!I21</f>
        <v>227.85</v>
      </c>
      <c r="C20" s="278" t="str">
        <f>'Wholesale Sheet 1'!D21</f>
        <v>pre-selected assortment pack</v>
      </c>
      <c r="D20" s="230"/>
    </row>
    <row r="21" spans="1:4" ht="36.75" customHeight="1">
      <c r="A21" s="276" t="str">
        <f>'Wholesale Sheet 1'!A22</f>
        <v>PRO PYRO BOX   </v>
      </c>
      <c r="B21" s="277">
        <f>'Wholesale Sheet 1'!I22</f>
        <v>288.75</v>
      </c>
      <c r="C21" s="278" t="str">
        <f>'Wholesale Sheet 1'!D22</f>
        <v>pre-selected assortment pack</v>
      </c>
      <c r="D21" s="230"/>
    </row>
    <row r="22" spans="1:4" ht="36.75" customHeight="1">
      <c r="A22" s="276" t="str">
        <f>'Wholesale Sheet 1'!A23</f>
        <v>COASTER MAYHEM   *NEW*</v>
      </c>
      <c r="B22" s="277">
        <f>'Wholesale Sheet 1'!I23</f>
        <v>300</v>
      </c>
      <c r="C22" s="278" t="str">
        <f>'Wholesale Sheet 1'!D23</f>
        <v>pre-selected assortment pack</v>
      </c>
      <c r="D22" s="230"/>
    </row>
    <row r="23" spans="1:4" ht="36.75" customHeight="1">
      <c r="A23" s="276" t="str">
        <f>'Wholesale Sheet 1'!A24</f>
        <v>DEVIL'S OWN </v>
      </c>
      <c r="B23" s="277">
        <f>'Wholesale Sheet 1'!I24</f>
        <v>320</v>
      </c>
      <c r="C23" s="278" t="str">
        <f>'Wholesale Sheet 1'!D24</f>
        <v>pre-selected assortment pack</v>
      </c>
      <c r="D23" s="230"/>
    </row>
    <row r="24" spans="1:4" ht="36.75" customHeight="1">
      <c r="A24" s="351" t="str">
        <f>'Wholesale Sheet 1'!A28</f>
        <v>AMMO CRATE</v>
      </c>
      <c r="B24" s="352"/>
      <c r="C24" s="353"/>
      <c r="D24" s="230"/>
    </row>
    <row r="25" spans="1:4" ht="36.75" customHeight="1">
      <c r="A25" s="276" t="str">
        <f>'Wholesale Sheet 1'!A29</f>
        <v>KABOOM </v>
      </c>
      <c r="B25" s="277">
        <f>'Wholesale Sheet 1'!I29</f>
        <v>250</v>
      </c>
      <c r="C25" s="278" t="str">
        <f>'Wholesale Sheet 1'!D29</f>
        <v>pre-selected assortment pack in a wooden crate</v>
      </c>
      <c r="D25" s="230"/>
    </row>
    <row r="26" spans="1:4" ht="36.75" customHeight="1">
      <c r="A26" s="276" t="str">
        <f>'Wholesale Sheet 1'!A30</f>
        <v>BRAGGING RIGHTS   *NEW*</v>
      </c>
      <c r="B26" s="277">
        <f>'Wholesale Sheet 1'!I30</f>
        <v>350</v>
      </c>
      <c r="C26" s="278" t="s">
        <v>721</v>
      </c>
      <c r="D26" s="230"/>
    </row>
    <row r="27" spans="1:3" ht="36.75" customHeight="1">
      <c r="A27" s="276" t="str">
        <f>'Wholesale Sheet 1'!A31</f>
        <v>CANADIAN FLAG CRATE</v>
      </c>
      <c r="B27" s="277">
        <f>'Wholesale Sheet 1'!I31</f>
        <v>350</v>
      </c>
      <c r="C27" s="278" t="s">
        <v>721</v>
      </c>
    </row>
    <row r="28" spans="1:4" ht="36.75" customHeight="1">
      <c r="A28" s="276" t="str">
        <f>'Wholesale Sheet 1'!A32</f>
        <v>POWERHOUSE AMMO CRATE </v>
      </c>
      <c r="B28" s="277">
        <f>'Wholesale Sheet 1'!I32</f>
        <v>700</v>
      </c>
      <c r="C28" s="278" t="s">
        <v>721</v>
      </c>
      <c r="D28" s="230"/>
    </row>
    <row r="29" spans="1:4" ht="36.75" customHeight="1">
      <c r="A29" s="351" t="str">
        <f>'Wholesale Sheet 1'!A33</f>
        <v>ROMAN CANDLES</v>
      </c>
      <c r="B29" s="352"/>
      <c r="C29" s="353"/>
      <c r="D29" s="230"/>
    </row>
    <row r="30" spans="1:4" ht="36.75" customHeight="1">
      <c r="A30" s="276" t="str">
        <f>'Wholesale Sheet 1'!A34</f>
        <v>5 BALL RAINBOW CANDLE</v>
      </c>
      <c r="B30" s="277">
        <f>'Wholesale Sheet 1'!I34</f>
        <v>1.65</v>
      </c>
      <c r="C30" s="278" t="s">
        <v>426</v>
      </c>
      <c r="D30" s="230"/>
    </row>
    <row r="31" spans="1:4" ht="36.75" customHeight="1">
      <c r="A31" s="276" t="str">
        <f>'Wholesale Sheet 1'!A35</f>
        <v>10 BALL RAINBOW CANDLE</v>
      </c>
      <c r="B31" s="277">
        <f>'Wholesale Sheet 1'!I35</f>
        <v>2.3</v>
      </c>
      <c r="C31" s="278" t="s">
        <v>438</v>
      </c>
      <c r="D31" s="230"/>
    </row>
    <row r="32" spans="1:4" ht="36.75" customHeight="1">
      <c r="A32" s="276" t="str">
        <f>'Wholesale Sheet 1'!A36</f>
        <v>13 BALL ROMAN CANDLE </v>
      </c>
      <c r="B32" s="277">
        <f>'Wholesale Sheet 1'!I36</f>
        <v>2.8</v>
      </c>
      <c r="C32" s="278" t="s">
        <v>432</v>
      </c>
      <c r="D32" s="230"/>
    </row>
    <row r="33" spans="1:4" ht="36.75" customHeight="1">
      <c r="A33" s="276" t="str">
        <f>'Wholesale Sheet 1'!A37</f>
        <v>15 BALL CHRYSANTHEMUM *NEW*</v>
      </c>
      <c r="B33" s="277">
        <f>'Wholesale Sheet 1'!I37</f>
        <v>3.5</v>
      </c>
      <c r="C33" s="279" t="s">
        <v>699</v>
      </c>
      <c r="D33" s="232"/>
    </row>
    <row r="34" spans="1:4" ht="36.75" customHeight="1">
      <c r="A34" s="276" t="str">
        <f>'Wholesale Sheet 1'!A38</f>
        <v>TRANSFORMATION CANDLE</v>
      </c>
      <c r="B34" s="277">
        <f>'Wholesale Sheet 1'!I38</f>
        <v>3.75</v>
      </c>
      <c r="C34" s="278" t="s">
        <v>293</v>
      </c>
      <c r="D34" s="230"/>
    </row>
    <row r="35" spans="1:4" ht="36.75" customHeight="1">
      <c r="A35" s="276" t="str">
        <f>'Wholesale Sheet 1'!A39</f>
        <v>SKY STORM</v>
      </c>
      <c r="B35" s="277">
        <f>'Wholesale Sheet 1'!I39</f>
        <v>4.5</v>
      </c>
      <c r="C35" s="278" t="s">
        <v>330</v>
      </c>
      <c r="D35" s="230"/>
    </row>
    <row r="36" spans="1:4" ht="36.75" customHeight="1">
      <c r="A36" s="276" t="str">
        <f>'Wholesale Sheet 1'!A40</f>
        <v>COBALT COMETS</v>
      </c>
      <c r="B36" s="277">
        <f>'Wholesale Sheet 1'!I40</f>
        <v>6.75</v>
      </c>
      <c r="C36" s="278" t="s">
        <v>351</v>
      </c>
      <c r="D36" s="230"/>
    </row>
    <row r="37" spans="1:4" ht="36.75" customHeight="1">
      <c r="A37" s="276" t="str">
        <f>'Wholesale Sheet 1'!A41</f>
        <v>RADICAL </v>
      </c>
      <c r="B37" s="277">
        <f>'Wholesale Sheet 1'!I41</f>
        <v>6.75</v>
      </c>
      <c r="C37" s="278" t="s">
        <v>285</v>
      </c>
      <c r="D37" s="230"/>
    </row>
    <row r="38" spans="1:4" ht="36.75" customHeight="1">
      <c r="A38" s="276" t="str">
        <f>'Wholesale Sheet 1'!A42</f>
        <v>AFRICAN LION</v>
      </c>
      <c r="B38" s="277">
        <f>'Wholesale Sheet 1'!I42</f>
        <v>6.9</v>
      </c>
      <c r="C38" s="278" t="s">
        <v>417</v>
      </c>
      <c r="D38" s="230"/>
    </row>
    <row r="39" spans="1:4" ht="36.75" customHeight="1">
      <c r="A39" s="276" t="str">
        <f>'Wholesale Sheet 1'!A43</f>
        <v>SCREAMING BANSHEE</v>
      </c>
      <c r="B39" s="277">
        <f>'Wholesale Sheet 1'!I43</f>
        <v>6.9</v>
      </c>
      <c r="C39" s="278" t="s">
        <v>263</v>
      </c>
      <c r="D39" s="230"/>
    </row>
    <row r="40" spans="1:4" ht="36.75" customHeight="1">
      <c r="A40" s="276" t="str">
        <f>'Wholesale Sheet 1'!A44</f>
        <v>BULL'S EYE</v>
      </c>
      <c r="B40" s="277">
        <f>'Wholesale Sheet 1'!I44</f>
        <v>8.5</v>
      </c>
      <c r="C40" s="278" t="s">
        <v>376</v>
      </c>
      <c r="D40" s="230"/>
    </row>
    <row r="41" spans="1:4" ht="36.75" customHeight="1">
      <c r="A41" s="276" t="str">
        <f>'Wholesale Sheet 1'!A45</f>
        <v>MAGNUM BOMBARD</v>
      </c>
      <c r="B41" s="277">
        <f>'Wholesale Sheet 1'!I45</f>
        <v>8.5</v>
      </c>
      <c r="C41" s="278" t="s">
        <v>328</v>
      </c>
      <c r="D41" s="230"/>
    </row>
    <row r="42" spans="1:3" ht="36.75" customHeight="1">
      <c r="A42" s="276" t="str">
        <f>'Wholesale Sheet 1'!A46</f>
        <v>POWER SURGE</v>
      </c>
      <c r="B42" s="277">
        <f>'Wholesale Sheet 1'!I46</f>
        <v>10.5</v>
      </c>
      <c r="C42" s="280" t="s">
        <v>453</v>
      </c>
    </row>
    <row r="43" spans="1:3" ht="36.75" customHeight="1">
      <c r="A43" s="351" t="str">
        <f>'Wholesale Sheet 1'!A47</f>
        <v>BARRAGES &amp; MULTI-SHOTS</v>
      </c>
      <c r="B43" s="352"/>
      <c r="C43" s="353"/>
    </row>
    <row r="44" spans="1:4" ht="36.75" customHeight="1">
      <c r="A44" s="276" t="str">
        <f>'Wholesale Sheet 1'!A48</f>
        <v>ASTEROIDS</v>
      </c>
      <c r="B44" s="277">
        <f>'Wholesale Sheet 1'!I48</f>
        <v>7.5</v>
      </c>
      <c r="C44" s="278" t="s">
        <v>402</v>
      </c>
      <c r="D44" s="230"/>
    </row>
    <row r="45" spans="1:4" ht="36.75" customHeight="1">
      <c r="A45" s="276" t="str">
        <f>'Wholesale Sheet 1'!A49</f>
        <v>METEORS</v>
      </c>
      <c r="B45" s="277">
        <f>'Wholesale Sheet 1'!I49</f>
        <v>7.5</v>
      </c>
      <c r="C45" s="278" t="s">
        <v>320</v>
      </c>
      <c r="D45" s="230"/>
    </row>
    <row r="46" spans="1:3" ht="36.75" customHeight="1">
      <c r="A46" s="276" t="str">
        <f>'Wholesale Sheet 1'!A50</f>
        <v>FANTASMIC</v>
      </c>
      <c r="B46" s="277">
        <f>'Wholesale Sheet 1'!I50</f>
        <v>9</v>
      </c>
      <c r="C46" s="278" t="s">
        <v>395</v>
      </c>
    </row>
    <row r="47" spans="1:4" ht="36.75" customHeight="1">
      <c r="A47" s="276" t="str">
        <f>'Wholesale Sheet 1'!A51</f>
        <v>SONIC   </v>
      </c>
      <c r="B47" s="277">
        <f>'Wholesale Sheet 1'!I51</f>
        <v>10</v>
      </c>
      <c r="C47" s="281" t="s">
        <v>534</v>
      </c>
      <c r="D47" s="230"/>
    </row>
    <row r="48" spans="1:4" ht="36.75" customHeight="1">
      <c r="A48" s="276" t="str">
        <f>'Wholesale Sheet 1'!A52</f>
        <v>COLT 45 </v>
      </c>
      <c r="B48" s="277">
        <f>'Wholesale Sheet 1'!I52</f>
        <v>11</v>
      </c>
      <c r="C48" s="278" t="s">
        <v>345</v>
      </c>
      <c r="D48" s="230"/>
    </row>
    <row r="49" spans="1:4" ht="36.75" customHeight="1">
      <c r="A49" s="276" t="str">
        <f>'Wholesale Sheet 1'!A53</f>
        <v>WICKED</v>
      </c>
      <c r="B49" s="277">
        <f>'Wholesale Sheet 1'!I53</f>
        <v>11</v>
      </c>
      <c r="C49" s="278" t="s">
        <v>271</v>
      </c>
      <c r="D49" s="230"/>
    </row>
    <row r="50" spans="1:4" ht="36.75" customHeight="1">
      <c r="A50" s="276" t="str">
        <f>'Wholesale Sheet 1'!A54</f>
        <v>SPARKLING RAINBOW </v>
      </c>
      <c r="B50" s="277">
        <f>'Wholesale Sheet 1'!I54</f>
        <v>11.5</v>
      </c>
      <c r="C50" s="278" t="s">
        <v>322</v>
      </c>
      <c r="D50" s="230"/>
    </row>
    <row r="51" spans="1:4" ht="36.75" customHeight="1">
      <c r="A51" s="276" t="str">
        <f>'Wholesale Sheet 1'!A55</f>
        <v>CHERRY BASKET </v>
      </c>
      <c r="B51" s="277">
        <f>'Wholesale Sheet 1'!I55</f>
        <v>16</v>
      </c>
      <c r="C51" s="278" t="s">
        <v>357</v>
      </c>
      <c r="D51" s="230"/>
    </row>
    <row r="52" spans="1:4" ht="36.75" customHeight="1">
      <c r="A52" s="276" t="str">
        <f>'Wholesale Sheet 1'!A56</f>
        <v>COLOUR BLITZ </v>
      </c>
      <c r="B52" s="277">
        <f>'Wholesale Sheet 1'!I56</f>
        <v>16</v>
      </c>
      <c r="C52" s="278" t="s">
        <v>349</v>
      </c>
      <c r="D52" s="230"/>
    </row>
    <row r="53" spans="1:4" ht="36.75" customHeight="1">
      <c r="A53" s="276" t="str">
        <f>'Wholesale Sheet 1'!A57</f>
        <v>ELECTRIC FIRE</v>
      </c>
      <c r="B53" s="277">
        <f>'Wholesale Sheet 1'!I57</f>
        <v>23</v>
      </c>
      <c r="C53" s="278" t="s">
        <v>401</v>
      </c>
      <c r="D53" s="230"/>
    </row>
    <row r="54" spans="1:3" ht="36.75" customHeight="1">
      <c r="A54" s="276" t="str">
        <f>'Wholesale Sheet 1'!A58</f>
        <v>VULCAN 70 SHOT</v>
      </c>
      <c r="B54" s="277">
        <f>'Wholesale Sheet 1'!I58</f>
        <v>23.1</v>
      </c>
      <c r="C54" s="278" t="s">
        <v>282</v>
      </c>
    </row>
    <row r="55" spans="1:3" ht="36.75" customHeight="1">
      <c r="A55" s="276" t="str">
        <f>'Wholesale Sheet 1'!A59</f>
        <v>70 SHOT CRACKLING BARRAGE</v>
      </c>
      <c r="B55" s="277">
        <f>'Wholesale Sheet 1'!I59</f>
        <v>24.45</v>
      </c>
      <c r="C55" s="278" t="s">
        <v>423</v>
      </c>
    </row>
    <row r="56" spans="1:4" ht="36.75" customHeight="1">
      <c r="A56" s="276" t="str">
        <f>'Wholesale Sheet 1'!A60</f>
        <v>91 SHOT KALEIDOSCOPE</v>
      </c>
      <c r="B56" s="277">
        <f>'Wholesale Sheet 1'!I60</f>
        <v>28.35</v>
      </c>
      <c r="C56" s="278" t="s">
        <v>422</v>
      </c>
      <c r="D56" s="230"/>
    </row>
    <row r="57" spans="1:4" ht="36.75" customHeight="1">
      <c r="A57" s="276" t="str">
        <f>'Wholesale Sheet 1'!A61</f>
        <v>WHIRLY BIRD</v>
      </c>
      <c r="B57" s="277">
        <f>'Wholesale Sheet 1'!I61</f>
        <v>30.45</v>
      </c>
      <c r="C57" s="278" t="s">
        <v>277</v>
      </c>
      <c r="D57" s="230"/>
    </row>
    <row r="58" spans="1:4" ht="36.75" customHeight="1">
      <c r="A58" s="276" t="str">
        <f>'Wholesale Sheet 1'!A62</f>
        <v>AFTERBURNER </v>
      </c>
      <c r="B58" s="277">
        <f>'Wholesale Sheet 1'!I62</f>
        <v>38</v>
      </c>
      <c r="C58" s="278" t="s">
        <v>416</v>
      </c>
      <c r="D58" s="230"/>
    </row>
    <row r="59" spans="1:4" ht="36.75" customHeight="1">
      <c r="A59" s="276" t="str">
        <f>'Wholesale Sheet 1'!A63</f>
        <v>BALLISTIC </v>
      </c>
      <c r="B59" s="277">
        <f>'Wholesale Sheet 1'!I63</f>
        <v>43</v>
      </c>
      <c r="C59" s="278" t="s">
        <v>396</v>
      </c>
      <c r="D59" s="230"/>
    </row>
    <row r="60" spans="1:4" ht="36.75" customHeight="1">
      <c r="A60" s="276" t="str">
        <f>'Wholesale Sheet 1'!A64</f>
        <v>GATLING GUN</v>
      </c>
      <c r="B60" s="277">
        <f>'Wholesale Sheet 1'!I64</f>
        <v>43.75</v>
      </c>
      <c r="C60" s="278" t="s">
        <v>385</v>
      </c>
      <c r="D60" s="230"/>
    </row>
    <row r="61" spans="1:4" ht="36.75" customHeight="1">
      <c r="A61" s="276" t="str">
        <f>'Wholesale Sheet 1'!A65</f>
        <v>WILD HEART</v>
      </c>
      <c r="B61" s="277">
        <f>'Wholesale Sheet 1'!I65</f>
        <v>43.75</v>
      </c>
      <c r="C61" s="278" t="s">
        <v>268</v>
      </c>
      <c r="D61" s="230"/>
    </row>
    <row r="62" spans="1:4" ht="36.75" customHeight="1">
      <c r="A62" s="276" t="str">
        <f>'Wholesale Sheet 1'!A66</f>
        <v>DIABLO BARRAGE </v>
      </c>
      <c r="B62" s="277">
        <f>'Wholesale Sheet 1'!I66</f>
        <v>44</v>
      </c>
      <c r="C62" s="278" t="s">
        <v>404</v>
      </c>
      <c r="D62" s="230"/>
    </row>
    <row r="63" spans="1:4" ht="36.75" customHeight="1">
      <c r="A63" s="276" t="str">
        <f>'Wholesale Sheet 1'!A67</f>
        <v>KAMIKAZE</v>
      </c>
      <c r="B63" s="277">
        <f>'Wholesale Sheet 1'!I67</f>
        <v>44</v>
      </c>
      <c r="C63" s="278" t="s">
        <v>343</v>
      </c>
      <c r="D63" s="230"/>
    </row>
    <row r="64" spans="1:4" ht="36.75" customHeight="1">
      <c r="A64" s="276" t="str">
        <f>'Wholesale Sheet 1'!A68</f>
        <v>CRACKLING ROSE </v>
      </c>
      <c r="B64" s="277">
        <f>'Wholesale Sheet 1'!I68</f>
        <v>45</v>
      </c>
      <c r="C64" s="278" t="s">
        <v>429</v>
      </c>
      <c r="D64" s="230"/>
    </row>
    <row r="65" spans="1:4" ht="36.75" customHeight="1">
      <c r="A65" s="276" t="str">
        <f>'Wholesale Sheet 1'!A69</f>
        <v>NIGHT CREEPER </v>
      </c>
      <c r="B65" s="277">
        <f>'Wholesale Sheet 1'!I69</f>
        <v>45</v>
      </c>
      <c r="C65" s="278" t="s">
        <v>311</v>
      </c>
      <c r="D65" s="230"/>
    </row>
    <row r="66" spans="1:4" ht="36.75" customHeight="1">
      <c r="A66" s="351" t="str">
        <f>'Wholesale Sheet 1'!A70</f>
        <v>SOUND SHELLS</v>
      </c>
      <c r="B66" s="352"/>
      <c r="C66" s="353"/>
      <c r="D66" s="230"/>
    </row>
    <row r="67" spans="1:4" ht="36.75" customHeight="1">
      <c r="A67" s="276" t="str">
        <f>'Wholesale Sheet 1'!A71</f>
        <v>AIR BOMB</v>
      </c>
      <c r="B67" s="277">
        <f>'Wholesale Sheet 1'!I71</f>
        <v>1.8</v>
      </c>
      <c r="C67" s="278" t="s">
        <v>414</v>
      </c>
      <c r="D67" s="230"/>
    </row>
    <row r="68" spans="1:3" ht="36.75" customHeight="1">
      <c r="A68" s="276" t="str">
        <f>'Wholesale Sheet 1'!A72</f>
        <v>CHERRY BOMB</v>
      </c>
      <c r="B68" s="277">
        <f>'Wholesale Sheet 1'!I72</f>
        <v>1.95</v>
      </c>
      <c r="C68" s="278" t="s">
        <v>355</v>
      </c>
    </row>
    <row r="69" spans="1:4" ht="36.75" customHeight="1">
      <c r="A69" s="276" t="str">
        <f>'Wholesale Sheet 1'!A73</f>
        <v>CRACKLING THUNDER</v>
      </c>
      <c r="B69" s="277">
        <f>'Wholesale Sheet 1'!I73</f>
        <v>2.5</v>
      </c>
      <c r="C69" s="278" t="s">
        <v>427</v>
      </c>
      <c r="D69" s="230"/>
    </row>
    <row r="70" spans="1:4" ht="36.75" customHeight="1">
      <c r="A70" s="276" t="str">
        <f>'Wholesale Sheet 1'!A74</f>
        <v>WHISTLE BOMB</v>
      </c>
      <c r="B70" s="277">
        <f>'Wholesale Sheet 1'!I74</f>
        <v>2.78</v>
      </c>
      <c r="C70" s="278" t="s">
        <v>273</v>
      </c>
      <c r="D70" s="230"/>
    </row>
    <row r="71" spans="1:4" ht="36.75" customHeight="1">
      <c r="A71" s="276" t="str">
        <f>'Wholesale Sheet 1'!A75</f>
        <v>NOT BOTTLE ROCKETS(12/ PK)</v>
      </c>
      <c r="B71" s="277">
        <f>'Wholesale Sheet 1'!I75</f>
        <v>4.2</v>
      </c>
      <c r="C71" s="278" t="s">
        <v>306</v>
      </c>
      <c r="D71" s="230"/>
    </row>
    <row r="72" spans="1:4" ht="36.75" customHeight="1">
      <c r="A72" s="276" t="str">
        <f>'Wholesale Sheet 1'!A76</f>
        <v>SKY ROCKET-3 STAGE(12/ PK)</v>
      </c>
      <c r="B72" s="277">
        <f>'Wholesale Sheet 1'!I76</f>
        <v>5.75</v>
      </c>
      <c r="C72" s="278" t="s">
        <v>332</v>
      </c>
      <c r="D72" s="230"/>
    </row>
    <row r="73" spans="1:4" ht="36.75" customHeight="1">
      <c r="A73" s="276" t="str">
        <f>'Wholesale Sheet 1'!A77</f>
        <v>NOISE ASSORTMENT</v>
      </c>
      <c r="B73" s="277">
        <f>'Wholesale Sheet 1'!I77</f>
        <v>7.6</v>
      </c>
      <c r="C73" s="278" t="s">
        <v>309</v>
      </c>
      <c r="D73" s="230"/>
    </row>
    <row r="74" spans="1:4" ht="36.75" customHeight="1">
      <c r="A74" s="276" t="str">
        <f>'Wholesale Sheet 1'!A78</f>
        <v>CRAZY CRACKLERS (3/PK)</v>
      </c>
      <c r="B74" s="277">
        <f>'Wholesale Sheet 1'!I78</f>
        <v>10</v>
      </c>
      <c r="C74" s="278" t="s">
        <v>424</v>
      </c>
      <c r="D74" s="230"/>
    </row>
    <row r="75" spans="1:4" ht="36.75" customHeight="1">
      <c r="A75" s="351" t="str">
        <f>'Wholesale Sheet 1'!A79</f>
        <v>WHEELS</v>
      </c>
      <c r="B75" s="352"/>
      <c r="C75" s="353"/>
      <c r="D75" s="230"/>
    </row>
    <row r="76" spans="1:4" ht="36.75" customHeight="1">
      <c r="A76" s="276" t="str">
        <f>'Wholesale Sheet 1'!A80</f>
        <v>SUN SHOWER PINWHEEL</v>
      </c>
      <c r="B76" s="277">
        <f>'Wholesale Sheet 1'!I80</f>
        <v>2</v>
      </c>
      <c r="C76" s="278" t="s">
        <v>703</v>
      </c>
      <c r="D76" s="230"/>
    </row>
    <row r="77" spans="1:3" ht="36.75" customHeight="1">
      <c r="A77" s="276" t="str">
        <f>'Wholesale Sheet 1'!A81</f>
        <v>HELICOPTER WHEEL</v>
      </c>
      <c r="B77" s="277">
        <f>'Wholesale Sheet 1'!I81</f>
        <v>4.75</v>
      </c>
      <c r="C77" s="282" t="s">
        <v>700</v>
      </c>
    </row>
    <row r="78" spans="1:3" ht="36.75" customHeight="1">
      <c r="A78" s="276" t="str">
        <f>'Wholesale Sheet 1'!A82</f>
        <v>SATURN WHEEL</v>
      </c>
      <c r="B78" s="277">
        <f>'Wholesale Sheet 1'!I82</f>
        <v>5.5</v>
      </c>
      <c r="C78" s="282" t="s">
        <v>701</v>
      </c>
    </row>
    <row r="79" spans="1:3" ht="36.75" customHeight="1" thickBot="1">
      <c r="A79" s="276" t="str">
        <f>'Wholesale Sheet 1'!A83</f>
        <v>SWIRL 'N TWIRL WHEEL</v>
      </c>
      <c r="B79" s="277">
        <f>'Wholesale Sheet 1'!I83</f>
        <v>5.5</v>
      </c>
      <c r="C79" s="278" t="s">
        <v>702</v>
      </c>
    </row>
    <row r="80" spans="1:3" ht="36.75" customHeight="1">
      <c r="A80" s="354" t="str">
        <f>'Wholesale Sheet 1'!K3</f>
        <v>NOVELTIES</v>
      </c>
      <c r="B80" s="355"/>
      <c r="C80" s="356"/>
    </row>
    <row r="81" spans="1:6" ht="36.75" customHeight="1">
      <c r="A81" s="276" t="str">
        <f>'Wholesale Sheet 1'!K4</f>
        <v>BOMB BAGS</v>
      </c>
      <c r="B81" s="283">
        <f>'Wholesale Sheet 1'!S4</f>
        <v>0.9</v>
      </c>
      <c r="C81" s="278" t="s">
        <v>378</v>
      </c>
      <c r="F81" s="229"/>
    </row>
    <row r="82" spans="1:3" ht="36.75" customHeight="1">
      <c r="A82" s="276" t="str">
        <f>'Wholesale Sheet 1'!K5</f>
        <v>FART BOMBS</v>
      </c>
      <c r="B82" s="283">
        <f>'Wholesale Sheet 1'!S5</f>
        <v>1.05</v>
      </c>
      <c r="C82" s="278" t="s">
        <v>393</v>
      </c>
    </row>
    <row r="83" spans="1:3" ht="36.75" customHeight="1">
      <c r="A83" s="276" t="str">
        <f>'Wholesale Sheet 1'!K6</f>
        <v>MYSTICAL FIRE / CAMPFIRE FX</v>
      </c>
      <c r="B83" s="283">
        <f>'Wholesale Sheet 1'!S6</f>
        <v>2</v>
      </c>
      <c r="C83" s="278" t="s">
        <v>315</v>
      </c>
    </row>
    <row r="84" spans="1:3" ht="36.75" customHeight="1">
      <c r="A84" s="276" t="str">
        <f>'Wholesale Sheet 1'!K7</f>
        <v>CRACKLE JACKS (6/PK)</v>
      </c>
      <c r="B84" s="283">
        <f>'Wholesale Sheet 1'!S7</f>
        <v>2.2</v>
      </c>
      <c r="C84" s="278" t="s">
        <v>439</v>
      </c>
    </row>
    <row r="85" spans="1:3" ht="36.75" customHeight="1">
      <c r="A85" s="276" t="str">
        <f>'Wholesale Sheet 1'!K8</f>
        <v>JITTERBUG  </v>
      </c>
      <c r="B85" s="283">
        <f>'Wholesale Sheet 1'!S8</f>
        <v>2.2</v>
      </c>
      <c r="C85" s="282" t="s">
        <v>442</v>
      </c>
    </row>
    <row r="86" spans="1:3" ht="36.75" customHeight="1">
      <c r="A86" s="276" t="str">
        <f>'Wholesale Sheet 1'!K9</f>
        <v>STROBE LIGHT  (3/BAG)</v>
      </c>
      <c r="B86" s="283">
        <f>'Wholesale Sheet 1'!S9</f>
        <v>2.9</v>
      </c>
      <c r="C86" s="278" t="s">
        <v>316</v>
      </c>
    </row>
    <row r="87" spans="1:3" ht="36.75" customHeight="1">
      <c r="A87" s="276" t="str">
        <f>'Wholesale Sheet 1'!K10</f>
        <v>MEGA STROBE   </v>
      </c>
      <c r="B87" s="283">
        <f>'Wholesale Sheet 1'!S10</f>
        <v>3</v>
      </c>
      <c r="C87" s="284" t="s">
        <v>541</v>
      </c>
    </row>
    <row r="88" spans="1:3" ht="36.75" customHeight="1">
      <c r="A88" s="276" t="str">
        <f>'Wholesale Sheet 1'!K11</f>
        <v>SHOTGUN SHELL</v>
      </c>
      <c r="B88" s="283">
        <f>'Wholesale Sheet 1'!S11</f>
        <v>3</v>
      </c>
      <c r="C88" s="282" t="s">
        <v>468</v>
      </c>
    </row>
    <row r="89" spans="1:3" ht="36.75" customHeight="1">
      <c r="A89" s="276" t="str">
        <f>'Wholesale Sheet 1'!K12</f>
        <v>CAKE FOUNTAIN (2PC. PK)</v>
      </c>
      <c r="B89" s="283">
        <f>'Wholesale Sheet 1'!S12</f>
        <v>3.25</v>
      </c>
      <c r="C89" s="278" t="s">
        <v>372</v>
      </c>
    </row>
    <row r="90" spans="1:3" ht="36.75" customHeight="1">
      <c r="A90" s="276" t="str">
        <f>'Wholesale Sheet 1'!K13</f>
        <v>JUMPING JACKS  (6/PK)</v>
      </c>
      <c r="B90" s="283">
        <f>'Wholesale Sheet 1'!S13</f>
        <v>3.68</v>
      </c>
      <c r="C90" s="278" t="s">
        <v>466</v>
      </c>
    </row>
    <row r="91" spans="1:3" ht="36.75" customHeight="1">
      <c r="A91" s="276" t="str">
        <f>'Wholesale Sheet 1'!K14</f>
        <v>SCHOOL ON FIRE</v>
      </c>
      <c r="B91" s="283">
        <f>'Wholesale Sheet 1'!S14</f>
        <v>5</v>
      </c>
      <c r="C91" s="284" t="s">
        <v>542</v>
      </c>
    </row>
    <row r="92" spans="1:3" ht="36.75" customHeight="1">
      <c r="A92" s="276" t="str">
        <f>'Wholesale Sheet 1'!K15</f>
        <v>BURNING SCHOOLHOUSE</v>
      </c>
      <c r="B92" s="283">
        <f>'Wholesale Sheet 1'!S15</f>
        <v>5.75</v>
      </c>
      <c r="C92" s="278" t="s">
        <v>374</v>
      </c>
    </row>
    <row r="93" spans="1:3" ht="36.75" customHeight="1">
      <c r="A93" s="276" t="str">
        <f>'Wholesale Sheet 1'!K16</f>
        <v>MUSICAL BIRTHDAY CANDLE</v>
      </c>
      <c r="B93" s="283">
        <f>'Wholesale Sheet 1'!S16</f>
        <v>10.5</v>
      </c>
      <c r="C93" s="278" t="s">
        <v>317</v>
      </c>
    </row>
    <row r="94" spans="1:3" ht="36.75" customHeight="1">
      <c r="A94" s="276" t="str">
        <f>'Wholesale Sheet 1'!K17</f>
        <v>PUNKS/IGNITERS (5/PK)</v>
      </c>
      <c r="B94" s="283">
        <f>'Wholesale Sheet 1'!S17</f>
        <v>1</v>
      </c>
      <c r="C94" s="278" t="s">
        <v>697</v>
      </c>
    </row>
    <row r="95" spans="1:3" ht="36.75" customHeight="1" thickBot="1">
      <c r="A95" s="357" t="str">
        <f>'Wholesale Sheet 1'!K18</f>
        <v>FOUNTAINS </v>
      </c>
      <c r="B95" s="358"/>
      <c r="C95" s="359"/>
    </row>
    <row r="96" spans="1:3" ht="36.75" customHeight="1">
      <c r="A96" s="276" t="str">
        <f>'Wholesale Sheet 1'!K19</f>
        <v>SUPERSTAR</v>
      </c>
      <c r="B96" s="283">
        <f>'Wholesale Sheet 1'!S19</f>
        <v>2.3</v>
      </c>
      <c r="C96" s="278" t="s">
        <v>310</v>
      </c>
    </row>
    <row r="97" spans="1:3" ht="36.75" customHeight="1">
      <c r="A97" s="276" t="str">
        <f>'Wholesale Sheet 1'!K20</f>
        <v>HUMMER (5PK)</v>
      </c>
      <c r="B97" s="283">
        <f>'Wholesale Sheet 1'!S20</f>
        <v>4.2</v>
      </c>
      <c r="C97" s="278" t="s">
        <v>353</v>
      </c>
    </row>
    <row r="98" spans="1:3" ht="36.75" customHeight="1">
      <c r="A98" s="276" t="str">
        <f>'Wholesale Sheet 1'!K21</f>
        <v>DIAMOND BURST</v>
      </c>
      <c r="B98" s="283">
        <f>'Wholesale Sheet 1'!S21</f>
        <v>5.5</v>
      </c>
      <c r="C98" s="282" t="s">
        <v>548</v>
      </c>
    </row>
    <row r="99" spans="1:3" ht="36.75" customHeight="1">
      <c r="A99" s="276" t="str">
        <f>'Wholesale Sheet 1'!K22</f>
        <v>POWDER KEG FOUNTAIN</v>
      </c>
      <c r="B99" s="283">
        <f>'Wholesale Sheet 1'!S22</f>
        <v>5.5</v>
      </c>
      <c r="C99" s="278" t="s">
        <v>294</v>
      </c>
    </row>
    <row r="100" spans="1:3" ht="36.75" customHeight="1">
      <c r="A100" s="276" t="str">
        <f>'Wholesale Sheet 1'!K23</f>
        <v>MAGIC SPARKLE CONE</v>
      </c>
      <c r="B100" s="283">
        <f>'Wholesale Sheet 1'!S23</f>
        <v>6</v>
      </c>
      <c r="C100" s="278" t="s">
        <v>329</v>
      </c>
    </row>
    <row r="101" spans="1:6" ht="36.75" customHeight="1">
      <c r="A101" s="276" t="str">
        <f>'Wholesale Sheet 1'!K24</f>
        <v>SUNRISE CONE</v>
      </c>
      <c r="B101" s="283">
        <f>'Wholesale Sheet 1'!S24</f>
        <v>6</v>
      </c>
      <c r="C101" s="278" t="s">
        <v>312</v>
      </c>
      <c r="F101" s="231"/>
    </row>
    <row r="102" spans="1:3" ht="36.75" customHeight="1">
      <c r="A102" s="276" t="str">
        <f>'Wholesale Sheet 1'!K25</f>
        <v>WINTER STORM CONE</v>
      </c>
      <c r="B102" s="283">
        <f>'Wholesale Sheet 1'!S25</f>
        <v>6</v>
      </c>
      <c r="C102" s="278" t="s">
        <v>264</v>
      </c>
    </row>
    <row r="103" spans="1:3" ht="36.75" customHeight="1">
      <c r="A103" s="276" t="str">
        <f>'Wholesale Sheet 1'!K26</f>
        <v>SAPPHIRE SHOWERS</v>
      </c>
      <c r="B103" s="283">
        <f>'Wholesale Sheet 1'!S26</f>
        <v>7.5</v>
      </c>
      <c r="C103" s="282" t="s">
        <v>549</v>
      </c>
    </row>
    <row r="104" spans="1:3" ht="36.75" customHeight="1">
      <c r="A104" s="276" t="str">
        <f>'Wholesale Sheet 1'!K27</f>
        <v>SOLAR FLARE</v>
      </c>
      <c r="B104" s="283">
        <f>'Wholesale Sheet 1'!S27</f>
        <v>7.5</v>
      </c>
      <c r="C104" s="282" t="s">
        <v>551</v>
      </c>
    </row>
    <row r="105" spans="1:3" ht="36.75" customHeight="1">
      <c r="A105" s="276" t="str">
        <f>'Wholesale Sheet 1'!K28</f>
        <v>STERLING SILVER</v>
      </c>
      <c r="B105" s="283">
        <f>'Wholesale Sheet 1'!S28</f>
        <v>7.5</v>
      </c>
      <c r="C105" s="282" t="s">
        <v>550</v>
      </c>
    </row>
    <row r="106" spans="1:3" ht="36.75" customHeight="1">
      <c r="A106" s="276" t="str">
        <f>'Wholesale Sheet 1'!K29</f>
        <v>FOUNTAIN 3 PACK</v>
      </c>
      <c r="B106" s="283">
        <f>'Wholesale Sheet 1'!S29</f>
        <v>9</v>
      </c>
      <c r="C106" s="278" t="s">
        <v>388</v>
      </c>
    </row>
    <row r="107" spans="1:3" ht="36.75" customHeight="1">
      <c r="A107" s="276" t="str">
        <f>'Wholesale Sheet 1'!K30</f>
        <v>BEDAZZLED </v>
      </c>
      <c r="B107" s="283">
        <f>'Wholesale Sheet 1'!S30</f>
        <v>11.5</v>
      </c>
      <c r="C107" s="278" t="s">
        <v>391</v>
      </c>
    </row>
    <row r="108" spans="1:3" ht="36.75" customHeight="1">
      <c r="A108" s="276" t="str">
        <f>'Wholesale Sheet 1'!K31</f>
        <v>BLISTERING CACTUS </v>
      </c>
      <c r="B108" s="283">
        <f>'Wholesale Sheet 1'!S31</f>
        <v>16</v>
      </c>
      <c r="C108" s="278" t="s">
        <v>386</v>
      </c>
    </row>
    <row r="109" spans="1:3" ht="36.75" customHeight="1">
      <c r="A109" s="276" t="str">
        <f>'Wholesale Sheet 1'!K32</f>
        <v>PAY DAY </v>
      </c>
      <c r="B109" s="283">
        <f>'Wholesale Sheet 1'!S32</f>
        <v>16</v>
      </c>
      <c r="C109" s="278" t="s">
        <v>300</v>
      </c>
    </row>
    <row r="110" spans="1:3" ht="36.75" customHeight="1">
      <c r="A110" s="276" t="str">
        <f>'Wholesale Sheet 1'!K33</f>
        <v>UFO  (UFO shaped!)</v>
      </c>
      <c r="B110" s="283">
        <f>'Wholesale Sheet 1'!S33</f>
        <v>16.8</v>
      </c>
      <c r="C110" s="278" t="s">
        <v>292</v>
      </c>
    </row>
    <row r="111" spans="1:3" ht="36.75" customHeight="1">
      <c r="A111" s="276" t="str">
        <f>'Wholesale Sheet 1'!K34</f>
        <v>ILLUMINATION </v>
      </c>
      <c r="B111" s="283">
        <f>'Wholesale Sheet 1'!S34</f>
        <v>20</v>
      </c>
      <c r="C111" s="278" t="s">
        <v>350</v>
      </c>
    </row>
    <row r="112" spans="1:3" ht="36.75" customHeight="1">
      <c r="A112" s="276" t="str">
        <f>'Wholesale Sheet 1'!K35</f>
        <v>NIGHT CAT  (Cat shaped!)</v>
      </c>
      <c r="B112" s="283">
        <f>'Wholesale Sheet 1'!S35</f>
        <v>22.6</v>
      </c>
      <c r="C112" s="278" t="s">
        <v>313</v>
      </c>
    </row>
    <row r="113" spans="1:3" ht="36.75" customHeight="1">
      <c r="A113" s="351" t="str">
        <f>'Wholesale Sheet 1'!K37</f>
        <v>SHELLS/ MINES/ COMETS</v>
      </c>
      <c r="B113" s="352"/>
      <c r="C113" s="353"/>
    </row>
    <row r="114" spans="1:3" ht="36.75" customHeight="1">
      <c r="A114" s="276" t="str">
        <f>'Wholesale Sheet 1'!K38</f>
        <v>SCREECH OWL</v>
      </c>
      <c r="B114" s="283">
        <f>'Wholesale Sheet 1'!S38</f>
        <v>1.45</v>
      </c>
      <c r="C114" s="278" t="s">
        <v>259</v>
      </c>
    </row>
    <row r="115" spans="1:3" ht="36.75" customHeight="1">
      <c r="A115" s="276" t="str">
        <f>'Wholesale Sheet 1'!K39</f>
        <v>COSMIC RAIN</v>
      </c>
      <c r="B115" s="283">
        <f>'Wholesale Sheet 1'!S39</f>
        <v>3.5</v>
      </c>
      <c r="C115" s="278" t="s">
        <v>344</v>
      </c>
    </row>
    <row r="116" spans="1:3" ht="36.75" customHeight="1">
      <c r="A116" s="276" t="str">
        <f>'Wholesale Sheet 1'!K40</f>
        <v>CRACKLE POWER</v>
      </c>
      <c r="B116" s="283">
        <f>'Wholesale Sheet 1'!S40</f>
        <v>3.5</v>
      </c>
      <c r="C116" s="278" t="s">
        <v>437</v>
      </c>
    </row>
    <row r="117" spans="1:3" ht="36.75" customHeight="1">
      <c r="A117" s="276" t="str">
        <f>'Wholesale Sheet 1'!K41</f>
        <v>CRACKLING DRAGON</v>
      </c>
      <c r="B117" s="283">
        <f>'Wholesale Sheet 1'!S41</f>
        <v>3.5</v>
      </c>
      <c r="C117" s="278" t="s">
        <v>431</v>
      </c>
    </row>
    <row r="118" spans="1:3" ht="36.75" customHeight="1">
      <c r="A118" s="276" t="str">
        <f>'Wholesale Sheet 1'!K42</f>
        <v>ELECTRIC RAINBOW</v>
      </c>
      <c r="B118" s="283">
        <f>'Wholesale Sheet 1'!S42</f>
        <v>3.5</v>
      </c>
      <c r="C118" s="278" t="s">
        <v>400</v>
      </c>
    </row>
    <row r="119" spans="1:4" ht="36.75" customHeight="1">
      <c r="A119" s="276" t="str">
        <f>'Wholesale Sheet 1'!K43</f>
        <v>GOLDEN BLUE PEONY *NEW*</v>
      </c>
      <c r="B119" s="283">
        <f>'Wholesale Sheet 1'!S43</f>
        <v>3.5</v>
      </c>
      <c r="C119" s="282" t="s">
        <v>724</v>
      </c>
      <c r="D119" s="282"/>
    </row>
    <row r="120" spans="1:3" ht="36.75" customHeight="1">
      <c r="A120" s="276" t="str">
        <f>'Wholesale Sheet 1'!K44</f>
        <v>PURPLE RAIN *NEW*</v>
      </c>
      <c r="B120" s="283">
        <f>'Wholesale Sheet 1'!S44</f>
        <v>3.5</v>
      </c>
      <c r="C120" s="282" t="s">
        <v>723</v>
      </c>
    </row>
    <row r="121" spans="1:3" ht="36.75" customHeight="1">
      <c r="A121" s="276" t="str">
        <f>'Wholesale Sheet 1'!K45</f>
        <v>RED PALM *NEW*</v>
      </c>
      <c r="B121" s="283">
        <f>'Wholesale Sheet 1'!S45</f>
        <v>3.5</v>
      </c>
      <c r="C121" s="282" t="s">
        <v>722</v>
      </c>
    </row>
    <row r="122" spans="1:3" ht="36.75" customHeight="1">
      <c r="A122" s="276" t="str">
        <f>'Wholesale Sheet 1'!K46</f>
        <v>RAINBOW MINE / CRACKERS</v>
      </c>
      <c r="B122" s="283">
        <f>'Wholesale Sheet 1'!S46</f>
        <v>6.3</v>
      </c>
      <c r="C122" s="278" t="s">
        <v>284</v>
      </c>
    </row>
    <row r="123" spans="1:3" ht="36.75" customHeight="1">
      <c r="A123" s="276" t="str">
        <f>'Wholesale Sheet 1'!K47</f>
        <v>RAINBOW MINE / WHISTLES</v>
      </c>
      <c r="B123" s="283">
        <f>'Wholesale Sheet 1'!S47</f>
        <v>6.3</v>
      </c>
      <c r="C123" s="278" t="s">
        <v>283</v>
      </c>
    </row>
    <row r="124" spans="1:3" ht="36.75" customHeight="1">
      <c r="A124" s="276" t="str">
        <f>'Wholesale Sheet 1'!K48</f>
        <v>COLOUR PEONY</v>
      </c>
      <c r="B124" s="283">
        <f>'Wholesale Sheet 1'!S48</f>
        <v>7</v>
      </c>
      <c r="C124" s="278" t="s">
        <v>347</v>
      </c>
    </row>
    <row r="125" spans="1:3" ht="36.75" customHeight="1">
      <c r="A125" s="276" t="str">
        <f>'Wholesale Sheet 1'!K49</f>
        <v>GOLD WILLOW TO BLUE </v>
      </c>
      <c r="B125" s="283">
        <f>'Wholesale Sheet 1'!S49</f>
        <v>7</v>
      </c>
      <c r="C125" s="278" t="s">
        <v>373</v>
      </c>
    </row>
    <row r="126" spans="1:3" ht="36.75" customHeight="1">
      <c r="A126" s="276" t="str">
        <f>'Wholesale Sheet 1'!K50</f>
        <v>GOLD WILLOW TO RED </v>
      </c>
      <c r="B126" s="283">
        <f>'Wholesale Sheet 1'!S50</f>
        <v>7</v>
      </c>
      <c r="C126" s="278" t="s">
        <v>371</v>
      </c>
    </row>
    <row r="127" spans="1:3" ht="36.75" customHeight="1">
      <c r="A127" s="276" t="str">
        <f>'Wholesale Sheet 1'!K51</f>
        <v>GREEN PEONY </v>
      </c>
      <c r="B127" s="283">
        <f>'Wholesale Sheet 1'!S51</f>
        <v>7</v>
      </c>
      <c r="C127" s="278" t="s">
        <v>364</v>
      </c>
    </row>
    <row r="128" spans="1:3" ht="36.75" customHeight="1">
      <c r="A128" s="276" t="str">
        <f>'Wholesale Sheet 1'!K52</f>
        <v>PURPLE W/ GREEN GLITTER </v>
      </c>
      <c r="B128" s="283">
        <f>'Wholesale Sheet 1'!S52</f>
        <v>7</v>
      </c>
      <c r="C128" s="278" t="s">
        <v>288</v>
      </c>
    </row>
    <row r="129" spans="1:3" ht="36.75" customHeight="1">
      <c r="A129" s="276" t="str">
        <f>'Wholesale Sheet 1'!K53</f>
        <v>RED PEONY</v>
      </c>
      <c r="B129" s="283">
        <f>'Wholesale Sheet 1'!S53</f>
        <v>7</v>
      </c>
      <c r="C129" s="278" t="s">
        <v>281</v>
      </c>
    </row>
    <row r="130" spans="1:3" ht="36.75" customHeight="1">
      <c r="A130" s="276" t="str">
        <f>'Wholesale Sheet 1'!K54</f>
        <v>SILVER PALM TREE</v>
      </c>
      <c r="B130" s="283">
        <f>'Wholesale Sheet 1'!S54</f>
        <v>7</v>
      </c>
      <c r="C130" s="278" t="s">
        <v>337</v>
      </c>
    </row>
    <row r="131" spans="1:3" ht="36.75" customHeight="1">
      <c r="A131" s="276" t="str">
        <f>'Wholesale Sheet 1'!K55</f>
        <v>GOLD FISH  </v>
      </c>
      <c r="B131" s="283">
        <f>'Wholesale Sheet 1'!S55</f>
        <v>7.35</v>
      </c>
      <c r="C131" s="282" t="s">
        <v>537</v>
      </c>
    </row>
    <row r="132" spans="1:3" ht="36.75" customHeight="1">
      <c r="A132" s="276" t="str">
        <f>'Wholesale Sheet 1'!K56</f>
        <v>SILVER SHRAPNEL</v>
      </c>
      <c r="B132" s="283">
        <f>'Wholesale Sheet 1'!S56</f>
        <v>7.35</v>
      </c>
      <c r="C132" s="278" t="s">
        <v>336</v>
      </c>
    </row>
    <row r="133" spans="1:3" ht="36.75" customHeight="1">
      <c r="A133" s="276" t="str">
        <f>'Wholesale Sheet 1'!K57</f>
        <v>PARADOX</v>
      </c>
      <c r="B133" s="283">
        <f>'Wholesale Sheet 1'!S57</f>
        <v>8.7</v>
      </c>
      <c r="C133" s="278" t="s">
        <v>303</v>
      </c>
    </row>
    <row r="134" spans="1:3" ht="36.75" customHeight="1">
      <c r="A134" s="276" t="str">
        <f>'Wholesale Sheet 1'!K58</f>
        <v>BIRD OF PARADISE</v>
      </c>
      <c r="B134" s="283">
        <f>'Wholesale Sheet 1'!S58</f>
        <v>11</v>
      </c>
      <c r="C134" s="278" t="s">
        <v>387</v>
      </c>
    </row>
    <row r="135" spans="1:3" ht="36.75" customHeight="1">
      <c r="A135" s="276" t="str">
        <f>'Wholesale Sheet 1'!K59</f>
        <v>SPRING FLING</v>
      </c>
      <c r="B135" s="283">
        <f>'Wholesale Sheet 1'!S59</f>
        <v>11</v>
      </c>
      <c r="C135" s="278" t="s">
        <v>319</v>
      </c>
    </row>
    <row r="136" spans="1:3" ht="36.75" customHeight="1">
      <c r="A136" s="276" t="str">
        <f>'Wholesale Sheet 1'!K60</f>
        <v>VALENTINE'S KISS</v>
      </c>
      <c r="B136" s="283">
        <f>'Wholesale Sheet 1'!S60</f>
        <v>11</v>
      </c>
      <c r="C136" s="278" t="s">
        <v>290</v>
      </c>
    </row>
    <row r="137" spans="1:3" ht="36.75" customHeight="1">
      <c r="A137" s="276" t="str">
        <f>'Wholesale Sheet 1'!K61</f>
        <v>ATOMIC BOMB</v>
      </c>
      <c r="B137" s="283">
        <f>'Wholesale Sheet 1'!S61</f>
        <v>11.25</v>
      </c>
      <c r="C137" s="278" t="s">
        <v>399</v>
      </c>
    </row>
    <row r="138" spans="1:3" ht="36.75" customHeight="1">
      <c r="A138" s="276" t="str">
        <f>'Wholesale Sheet 1'!K62</f>
        <v>ALL CANADIAN </v>
      </c>
      <c r="B138" s="283">
        <f>'Wholesale Sheet 1'!S62</f>
        <v>14</v>
      </c>
      <c r="C138" s="278" t="s">
        <v>747</v>
      </c>
    </row>
    <row r="139" spans="1:3" ht="36.75" customHeight="1">
      <c r="A139" s="276" t="str">
        <f>'Wholesale Sheet 1'!K63</f>
        <v>ORANGE WHIP</v>
      </c>
      <c r="B139" s="283">
        <f>'Wholesale Sheet 1'!S63</f>
        <v>14</v>
      </c>
      <c r="C139" s="278" t="s">
        <v>467</v>
      </c>
    </row>
    <row r="140" spans="1:3" ht="36.75" customHeight="1">
      <c r="A140" s="276" t="str">
        <f>'Wholesale Sheet 1'!K64</f>
        <v>WEEPING WILLOW</v>
      </c>
      <c r="B140" s="283">
        <f>'Wholesale Sheet 1'!S64</f>
        <v>14</v>
      </c>
      <c r="C140" s="278" t="s">
        <v>748</v>
      </c>
    </row>
    <row r="141" spans="1:3" ht="36.75" customHeight="1">
      <c r="A141" s="276" t="str">
        <f>'Wholesale Sheet 1'!K65</f>
        <v>BLUE RING / STROBING PISTIL</v>
      </c>
      <c r="B141" s="283">
        <f>'Wholesale Sheet 1'!S65</f>
        <v>14.7</v>
      </c>
      <c r="C141" s="278" t="s">
        <v>749</v>
      </c>
    </row>
    <row r="142" spans="1:3" ht="36.75" customHeight="1">
      <c r="A142" s="276" t="str">
        <f>'Wholesale Sheet 1'!K66</f>
        <v>GOLDEN RAIN WILLOW</v>
      </c>
      <c r="B142" s="283">
        <f>'Wholesale Sheet 1'!S66</f>
        <v>14.7</v>
      </c>
      <c r="C142" s="278" t="s">
        <v>750</v>
      </c>
    </row>
    <row r="143" spans="1:3" ht="36.75" customHeight="1">
      <c r="A143" s="351" t="str">
        <f>'Wholesale Sheet 1'!K71</f>
        <v>DAY TIME SHELLS</v>
      </c>
      <c r="B143" s="352"/>
      <c r="C143" s="353"/>
    </row>
    <row r="144" spans="1:3" ht="36.75" customHeight="1">
      <c r="A144" s="276" t="str">
        <f>'Wholesale Sheet 1'!K72</f>
        <v>PARATROOPER</v>
      </c>
      <c r="B144" s="283">
        <f>'Wholesale Sheet 1'!S72</f>
        <v>8</v>
      </c>
      <c r="C144" s="278" t="s">
        <v>302</v>
      </c>
    </row>
    <row r="145" spans="1:3" ht="36.75" customHeight="1">
      <c r="A145" s="276" t="str">
        <f>'Wholesale Sheet 1'!K73</f>
        <v>SKY JUMPER</v>
      </c>
      <c r="B145" s="283">
        <f>'Wholesale Sheet 1'!S73</f>
        <v>8</v>
      </c>
      <c r="C145" s="278" t="s">
        <v>334</v>
      </c>
    </row>
    <row r="146" spans="1:3" ht="36.75" customHeight="1">
      <c r="A146" s="351" t="str">
        <f>'Wholesale Sheet 1'!K75</f>
        <v>SPARKLERS</v>
      </c>
      <c r="B146" s="352"/>
      <c r="C146" s="353"/>
    </row>
    <row r="147" spans="1:3" ht="36.75" customHeight="1">
      <c r="A147" s="276" t="str">
        <f>'Wholesale Sheet 1'!K76</f>
        <v># 8 GOLD 20cm.  10/SLEEVE</v>
      </c>
      <c r="B147" s="283">
        <f>'Wholesale Sheet 1'!S76</f>
        <v>0.95</v>
      </c>
      <c r="C147" s="278" t="s">
        <v>326</v>
      </c>
    </row>
    <row r="148" spans="1:3" ht="36.75" customHeight="1">
      <c r="A148" s="276" t="str">
        <f>'Wholesale Sheet 1'!K77</f>
        <v>#10 GOLD 26cm. 10/SLEEVE</v>
      </c>
      <c r="B148" s="283">
        <f>'Wholesale Sheet 1'!S77</f>
        <v>1.5</v>
      </c>
      <c r="C148" s="278" t="s">
        <v>325</v>
      </c>
    </row>
    <row r="149" spans="1:3" ht="36.75" customHeight="1">
      <c r="A149" s="276" t="str">
        <f>'Wholesale Sheet 1'!K78</f>
        <v>#14 GOLD 36cm.  8/SLEEVE</v>
      </c>
      <c r="B149" s="283">
        <f>'Wholesale Sheet 1'!S78</f>
        <v>2.6</v>
      </c>
      <c r="C149" s="278" t="s">
        <v>324</v>
      </c>
    </row>
    <row r="150" spans="1:3" ht="36.75" customHeight="1">
      <c r="A150" s="276" t="str">
        <f>'Wholesale Sheet 1'!K79</f>
        <v>28 '' GOLDEN SPARKLER  8 / SLEEVE</v>
      </c>
      <c r="B150" s="283">
        <f>'Wholesale Sheet 1'!S79</f>
        <v>6</v>
      </c>
      <c r="C150" s="278" t="s">
        <v>441</v>
      </c>
    </row>
    <row r="151" spans="1:3" ht="36.75" customHeight="1">
      <c r="A151" s="360" t="str">
        <f>'Wholesale Sheet 2'!A3</f>
        <v>VERTICAL CAKES</v>
      </c>
      <c r="B151" s="361"/>
      <c r="C151" s="362"/>
    </row>
    <row r="152" spans="1:3" ht="36.75" customHeight="1">
      <c r="A152" s="276" t="str">
        <f>'Wholesale Sheet 2'!A4</f>
        <v>HOT TAMALI</v>
      </c>
      <c r="B152" s="283">
        <f>'Wholesale Sheet 2'!I4</f>
        <v>5.5</v>
      </c>
      <c r="C152" s="278" t="s">
        <v>354</v>
      </c>
    </row>
    <row r="153" spans="1:3" ht="36.75" customHeight="1">
      <c r="A153" s="276" t="str">
        <f>'Wholesale Sheet 2'!A5</f>
        <v>25 SHOT MISSILE BATTERY</v>
      </c>
      <c r="B153" s="283">
        <f>'Wholesale Sheet 2'!I5</f>
        <v>7.35</v>
      </c>
      <c r="C153" s="278" t="s">
        <v>430</v>
      </c>
    </row>
    <row r="154" spans="1:3" ht="36.75" customHeight="1">
      <c r="A154" s="276" t="str">
        <f>'Wholesale Sheet 2'!A6</f>
        <v>LADY BUG </v>
      </c>
      <c r="B154" s="283">
        <f>'Wholesale Sheet 2'!I6</f>
        <v>7.35</v>
      </c>
      <c r="C154" s="278" t="s">
        <v>338</v>
      </c>
    </row>
    <row r="155" spans="1:3" ht="36.75" customHeight="1">
      <c r="A155" s="276" t="str">
        <f>'Wholesale Sheet 2'!A7</f>
        <v>SIDE WINDER</v>
      </c>
      <c r="B155" s="283">
        <f>'Wholesale Sheet 2'!I7</f>
        <v>9.5</v>
      </c>
      <c r="C155" s="278" t="s">
        <v>469</v>
      </c>
    </row>
    <row r="156" spans="1:3" ht="36.75" customHeight="1">
      <c r="A156" s="276" t="str">
        <f>'Wholesale Sheet 2'!A8</f>
        <v>GRAPE SODA</v>
      </c>
      <c r="B156" s="283">
        <f>'Wholesale Sheet 2'!I8</f>
        <v>9.75</v>
      </c>
      <c r="C156" s="278" t="s">
        <v>370</v>
      </c>
    </row>
    <row r="157" spans="1:3" ht="36.75" customHeight="1">
      <c r="A157" s="276" t="str">
        <f>'Wholesale Sheet 2'!A9</f>
        <v>MINI MENACE </v>
      </c>
      <c r="B157" s="283">
        <f>'Wholesale Sheet 2'!I9</f>
        <v>10</v>
      </c>
      <c r="C157" s="278" t="s">
        <v>318</v>
      </c>
    </row>
    <row r="158" spans="1:3" ht="36.75" customHeight="1">
      <c r="A158" s="276" t="str">
        <f>'Wholesale Sheet 2'!A10</f>
        <v>50 SHOT MISSILE BATTERY</v>
      </c>
      <c r="B158" s="283">
        <f>'Wholesale Sheet 2'!I10</f>
        <v>14</v>
      </c>
      <c r="C158" s="278" t="s">
        <v>425</v>
      </c>
    </row>
    <row r="159" spans="1:3" ht="36.75" customHeight="1">
      <c r="A159" s="276" t="str">
        <f>'Wholesale Sheet 2'!A11</f>
        <v>STROBING COCONUT   *NEW*</v>
      </c>
      <c r="B159" s="283">
        <f>'Wholesale Sheet 2'!I11</f>
        <v>15</v>
      </c>
      <c r="C159" s="282" t="s">
        <v>704</v>
      </c>
    </row>
    <row r="160" spans="1:3" ht="36.75" customHeight="1">
      <c r="A160" s="276" t="str">
        <f>'Wholesale Sheet 2'!A12</f>
        <v>?? LEGAL ??  </v>
      </c>
      <c r="B160" s="283">
        <f>'Wholesale Sheet 2'!I12</f>
        <v>15.5</v>
      </c>
      <c r="C160" s="282" t="s">
        <v>458</v>
      </c>
    </row>
    <row r="161" spans="1:3" ht="36.75" customHeight="1">
      <c r="A161" s="276" t="str">
        <f>'Wholesale Sheet 2'!A13</f>
        <v>FLYING FISH </v>
      </c>
      <c r="B161" s="283">
        <f>'Wholesale Sheet 2'!I13</f>
        <v>15.5</v>
      </c>
      <c r="C161" s="282" t="s">
        <v>443</v>
      </c>
    </row>
    <row r="162" spans="1:3" ht="36.75" customHeight="1">
      <c r="A162" s="276" t="str">
        <f>'Wholesale Sheet 2'!A14</f>
        <v>REVOLT   *NEW*</v>
      </c>
      <c r="B162" s="283">
        <f>'Wholesale Sheet 2'!I14</f>
        <v>17</v>
      </c>
      <c r="C162" s="282" t="s">
        <v>704</v>
      </c>
    </row>
    <row r="163" spans="1:3" s="292" customFormat="1" ht="69">
      <c r="A163" s="273" t="str">
        <f>'Wholesale Sheet 2'!A15</f>
        <v>MAPLE MADNESS</v>
      </c>
      <c r="B163" s="275">
        <f>'Wholesale Sheet 2'!I15</f>
        <v>17.25</v>
      </c>
      <c r="C163" s="272" t="s">
        <v>327</v>
      </c>
    </row>
    <row r="164" spans="1:3" s="292" customFormat="1" ht="69">
      <c r="A164" s="273" t="str">
        <f>'Wholesale Sheet 2'!A16</f>
        <v>CRAZY CANUCK</v>
      </c>
      <c r="B164" s="275">
        <f>'Wholesale Sheet 2'!I16</f>
        <v>20.75</v>
      </c>
      <c r="C164" s="272" t="s">
        <v>470</v>
      </c>
    </row>
    <row r="165" spans="1:3" ht="36.75" customHeight="1">
      <c r="A165" s="276" t="str">
        <f>'Wholesale Sheet 2'!A17</f>
        <v>BABY BOOMERS</v>
      </c>
      <c r="B165" s="283">
        <f>'Wholesale Sheet 2'!I17</f>
        <v>21</v>
      </c>
      <c r="C165" s="278" t="s">
        <v>398</v>
      </c>
    </row>
    <row r="166" spans="1:3" ht="36.75" customHeight="1">
      <c r="A166" s="276" t="str">
        <f>'Wholesale Sheet 2'!A18</f>
        <v>CANADIAN SALUTE</v>
      </c>
      <c r="B166" s="283">
        <f>'Wholesale Sheet 2'!I18</f>
        <v>21</v>
      </c>
      <c r="C166" s="278" t="s">
        <v>366</v>
      </c>
    </row>
    <row r="167" spans="1:3" ht="36.75" customHeight="1">
      <c r="A167" s="276" t="str">
        <f>'Wholesale Sheet 2'!A19</f>
        <v>CRACKLING CASCADE</v>
      </c>
      <c r="B167" s="283">
        <f>'Wholesale Sheet 2'!I19</f>
        <v>21</v>
      </c>
      <c r="C167" s="278" t="s">
        <v>435</v>
      </c>
    </row>
    <row r="168" spans="1:3" ht="36.75" customHeight="1">
      <c r="A168" s="276" t="str">
        <f>'Wholesale Sheet 2'!A20</f>
        <v>FALLING FRENZY</v>
      </c>
      <c r="B168" s="283">
        <f>'Wholesale Sheet 2'!I20</f>
        <v>21</v>
      </c>
      <c r="C168" s="278" t="s">
        <v>397</v>
      </c>
    </row>
    <row r="169" spans="1:3" ht="36.75" customHeight="1">
      <c r="A169" s="276" t="str">
        <f>'Wholesale Sheet 2'!A21</f>
        <v>GOLDEN WILLOW   *NEW*</v>
      </c>
      <c r="B169" s="283">
        <f>'Wholesale Sheet 2'!I21</f>
        <v>21</v>
      </c>
      <c r="C169" s="278" t="s">
        <v>543</v>
      </c>
    </row>
    <row r="170" spans="1:3" ht="36.75" customHeight="1">
      <c r="A170" s="276" t="str">
        <f>'Wholesale Sheet 2'!A22</f>
        <v>MERLIN'S MAGIC</v>
      </c>
      <c r="B170" s="283">
        <f>'Wholesale Sheet 2'!I22</f>
        <v>21</v>
      </c>
      <c r="C170" s="278" t="s">
        <v>323</v>
      </c>
    </row>
    <row r="171" spans="1:3" ht="36.75" customHeight="1">
      <c r="A171" s="276" t="str">
        <f>'Wholesale Sheet 2'!A23</f>
        <v>SCREAMING PHANTOM </v>
      </c>
      <c r="B171" s="283">
        <f>'Wholesale Sheet 2'!I23</f>
        <v>21</v>
      </c>
      <c r="C171" s="278" t="s">
        <v>261</v>
      </c>
    </row>
    <row r="172" spans="1:3" s="292" customFormat="1" ht="69">
      <c r="A172" s="273" t="str">
        <f>'Wholesale Sheet 2'!A24</f>
        <v>SPINNING RAGE</v>
      </c>
      <c r="B172" s="275">
        <f>'Wholesale Sheet 2'!I24</f>
        <v>21</v>
      </c>
      <c r="C172" s="272" t="s">
        <v>321</v>
      </c>
    </row>
    <row r="173" spans="1:3" ht="36.75" customHeight="1">
      <c r="A173" s="276" t="str">
        <f>'Wholesale Sheet 2'!A25</f>
        <v>SWIRLING PINWHEEL</v>
      </c>
      <c r="B173" s="283">
        <f>'Wholesale Sheet 2'!I25</f>
        <v>21</v>
      </c>
      <c r="C173" s="278" t="s">
        <v>308</v>
      </c>
    </row>
    <row r="174" spans="1:3" ht="36.75" customHeight="1">
      <c r="A174" s="276" t="str">
        <f>'Wholesale Sheet 2'!A26</f>
        <v>TROUBLE MAKER </v>
      </c>
      <c r="B174" s="283">
        <f>'Wholesale Sheet 2'!I26</f>
        <v>21</v>
      </c>
      <c r="C174" s="282" t="s">
        <v>444</v>
      </c>
    </row>
    <row r="175" spans="1:3" ht="36.75" customHeight="1">
      <c r="A175" s="276" t="str">
        <f>'Wholesale Sheet 2'!A27</f>
        <v>APOCALYPSE WOW   </v>
      </c>
      <c r="B175" s="283">
        <f>'Wholesale Sheet 2'!I27</f>
        <v>22</v>
      </c>
      <c r="C175" s="282" t="s">
        <v>536</v>
      </c>
    </row>
    <row r="176" spans="1:3" ht="36.75" customHeight="1">
      <c r="A176" s="276" t="str">
        <f>'Wholesale Sheet 2'!A28</f>
        <v>GRAVE DIGGER</v>
      </c>
      <c r="B176" s="283">
        <f>'Wholesale Sheet 2'!I28</f>
        <v>24.5</v>
      </c>
      <c r="C176" s="278" t="s">
        <v>369</v>
      </c>
    </row>
    <row r="177" spans="1:3" s="292" customFormat="1" ht="69">
      <c r="A177" s="273" t="str">
        <f>'Wholesale Sheet 2'!A29</f>
        <v>LIGHT THE NIGHT</v>
      </c>
      <c r="B177" s="275">
        <f>'Wholesale Sheet 2'!I29</f>
        <v>24.5</v>
      </c>
      <c r="C177" s="272" t="s">
        <v>333</v>
      </c>
    </row>
    <row r="178" spans="1:3" ht="36.75" customHeight="1">
      <c r="A178" s="276" t="str">
        <f>'Wholesale Sheet 2'!A30</f>
        <v>WILDCAT</v>
      </c>
      <c r="B178" s="283">
        <f>'Wholesale Sheet 2'!I30</f>
        <v>25</v>
      </c>
      <c r="C178" s="278" t="s">
        <v>266</v>
      </c>
    </row>
    <row r="179" spans="1:3" ht="36.75" customHeight="1">
      <c r="A179" s="276" t="str">
        <f>'Wholesale Sheet 2'!A31</f>
        <v>CRACKLING COSMOS </v>
      </c>
      <c r="B179" s="283">
        <f>'Wholesale Sheet 2'!I31</f>
        <v>26</v>
      </c>
      <c r="C179" s="278" t="s">
        <v>433</v>
      </c>
    </row>
    <row r="180" spans="1:3" ht="36.75" customHeight="1">
      <c r="A180" s="276" t="str">
        <f>'Wholesale Sheet 2'!A32</f>
        <v>CRACKLING FIRE </v>
      </c>
      <c r="B180" s="283">
        <f>'Wholesale Sheet 2'!I32</f>
        <v>26</v>
      </c>
      <c r="C180" s="282" t="s">
        <v>446</v>
      </c>
    </row>
    <row r="181" spans="1:3" ht="36.75" customHeight="1">
      <c r="A181" s="276" t="str">
        <f>'Wholesale Sheet 2'!A33</f>
        <v>VENOM</v>
      </c>
      <c r="B181" s="283">
        <f>'Wholesale Sheet 2'!I33</f>
        <v>26</v>
      </c>
      <c r="C181" s="278" t="s">
        <v>289</v>
      </c>
    </row>
    <row r="182" spans="1:3" ht="36.75" customHeight="1">
      <c r="A182" s="276" t="str">
        <f>'Wholesale Sheet 2'!A34</f>
        <v>VICTORY TORCH</v>
      </c>
      <c r="B182" s="283">
        <f>'Wholesale Sheet 2'!I34</f>
        <v>26</v>
      </c>
      <c r="C182" s="282" t="s">
        <v>463</v>
      </c>
    </row>
    <row r="183" spans="1:3" ht="36.75" customHeight="1">
      <c r="A183" s="276" t="str">
        <f>'Wholesale Sheet 2'!A35</f>
        <v>WIDE LOAD </v>
      </c>
      <c r="B183" s="283">
        <f>'Wholesale Sheet 2'!I35</f>
        <v>26</v>
      </c>
      <c r="C183" s="282" t="s">
        <v>445</v>
      </c>
    </row>
    <row r="184" spans="1:3" s="292" customFormat="1" ht="69">
      <c r="A184" s="273" t="str">
        <f>'Wholesale Sheet 2'!A36</f>
        <v>WIZARD </v>
      </c>
      <c r="B184" s="275">
        <f>'Wholesale Sheet 2'!I36</f>
        <v>27</v>
      </c>
      <c r="C184" s="272" t="s">
        <v>262</v>
      </c>
    </row>
    <row r="185" spans="1:3" ht="36.75" customHeight="1">
      <c r="A185" s="276" t="str">
        <f>'Wholesale Sheet 2'!A37</f>
        <v>EPIC THUNDER </v>
      </c>
      <c r="B185" s="283">
        <f>'Wholesale Sheet 2'!I37</f>
        <v>27.25</v>
      </c>
      <c r="C185" s="280" t="s">
        <v>455</v>
      </c>
    </row>
    <row r="186" spans="1:3" ht="36.75" customHeight="1">
      <c r="A186" s="276" t="str">
        <f>'Wholesale Sheet 2'!A38</f>
        <v>FACEBOMB</v>
      </c>
      <c r="B186" s="283">
        <f>'Wholesale Sheet 2'!I38</f>
        <v>27.25</v>
      </c>
      <c r="C186" s="278" t="s">
        <v>696</v>
      </c>
    </row>
    <row r="187" spans="1:3" ht="36.75" customHeight="1">
      <c r="A187" s="276" t="str">
        <f>'Wholesale Sheet 2'!A39</f>
        <v>SEISMIC THUNDER </v>
      </c>
      <c r="B187" s="283">
        <f>'Wholesale Sheet 2'!I39</f>
        <v>27.25</v>
      </c>
      <c r="C187" s="280" t="s">
        <v>454</v>
      </c>
    </row>
    <row r="188" spans="1:3" ht="36.75" customHeight="1">
      <c r="A188" s="276" t="str">
        <f>'Wholesale Sheet 2'!A40</f>
        <v>WEREWOLF </v>
      </c>
      <c r="B188" s="283">
        <f>'Wholesale Sheet 2'!I40</f>
        <v>27.25</v>
      </c>
      <c r="C188" s="278" t="s">
        <v>279</v>
      </c>
    </row>
    <row r="189" spans="1:3" ht="36.75" customHeight="1">
      <c r="A189" s="276" t="str">
        <f>'Wholesale Sheet 2'!A41</f>
        <v>100 SHOT SATURN MISSLES</v>
      </c>
      <c r="B189" s="283">
        <f>'Wholesale Sheet 2'!I41</f>
        <v>28</v>
      </c>
      <c r="C189" s="278" t="s">
        <v>436</v>
      </c>
    </row>
    <row r="190" spans="1:3" ht="36.75" customHeight="1">
      <c r="A190" s="276" t="str">
        <f>'Wholesale Sheet 2'!A42</f>
        <v>BLUE BAYOU</v>
      </c>
      <c r="B190" s="283">
        <f>'Wholesale Sheet 2'!I42</f>
        <v>28</v>
      </c>
      <c r="C190" s="278" t="s">
        <v>384</v>
      </c>
    </row>
    <row r="191" spans="1:3" ht="36.75" customHeight="1">
      <c r="A191" s="276" t="str">
        <f>'Wholesale Sheet 2'!A43</f>
        <v>SHAZAM</v>
      </c>
      <c r="B191" s="283">
        <f>'Wholesale Sheet 2'!I43</f>
        <v>28</v>
      </c>
      <c r="C191" s="278" t="s">
        <v>257</v>
      </c>
    </row>
    <row r="192" spans="1:3" ht="36.75" customHeight="1">
      <c r="A192" s="276" t="str">
        <f>'Wholesale Sheet 2'!A44</f>
        <v>NANO GYRO</v>
      </c>
      <c r="B192" s="283">
        <f>'Wholesale Sheet 2'!I44</f>
        <v>29</v>
      </c>
      <c r="C192" s="278" t="s">
        <v>314</v>
      </c>
    </row>
    <row r="193" spans="1:3" ht="36.75" customHeight="1">
      <c r="A193" s="276" t="str">
        <f>'Wholesale Sheet 2'!A45</f>
        <v>UPRISING </v>
      </c>
      <c r="B193" s="283">
        <f>'Wholesale Sheet 2'!I45</f>
        <v>29</v>
      </c>
      <c r="C193" s="282" t="s">
        <v>457</v>
      </c>
    </row>
    <row r="194" spans="1:3" ht="36.75" customHeight="1">
      <c r="A194" s="276" t="str">
        <f>'Wholesale Sheet 2'!A46</f>
        <v>YOU PYRO </v>
      </c>
      <c r="B194" s="283">
        <f>'Wholesale Sheet 2'!I46</f>
        <v>32.25</v>
      </c>
      <c r="C194" s="278" t="s">
        <v>256</v>
      </c>
    </row>
    <row r="195" spans="1:3" ht="36.75" customHeight="1">
      <c r="A195" s="276" t="str">
        <f>'Wholesale Sheet 2'!A47</f>
        <v>ALL DRESSED</v>
      </c>
      <c r="B195" s="283">
        <f>'Wholesale Sheet 2'!I47</f>
        <v>33</v>
      </c>
      <c r="C195" s="278" t="s">
        <v>410</v>
      </c>
    </row>
    <row r="196" spans="1:3" ht="36.75" customHeight="1">
      <c r="A196" s="276" t="str">
        <f>'Wholesale Sheet 2'!A48</f>
        <v>FIRE AND ICE</v>
      </c>
      <c r="B196" s="283">
        <f>'Wholesale Sheet 2'!I48</f>
        <v>33</v>
      </c>
      <c r="C196" s="278" t="s">
        <v>390</v>
      </c>
    </row>
    <row r="197" spans="1:3" ht="36.75" customHeight="1">
      <c r="A197" s="276" t="str">
        <f>'Wholesale Sheet 2'!A49</f>
        <v>FREAK OUT </v>
      </c>
      <c r="B197" s="283">
        <f>'Wholesale Sheet 2'!I49</f>
        <v>33</v>
      </c>
      <c r="C197" s="282" t="s">
        <v>447</v>
      </c>
    </row>
    <row r="198" spans="1:3" ht="36.75" customHeight="1">
      <c r="A198" s="276" t="str">
        <f>'Wholesale Sheet 2'!A50</f>
        <v>ICE STORM</v>
      </c>
      <c r="B198" s="283">
        <f>'Wholesale Sheet 2'!I50</f>
        <v>33</v>
      </c>
      <c r="C198" s="278" t="s">
        <v>352</v>
      </c>
    </row>
    <row r="199" spans="1:3" ht="36.75" customHeight="1">
      <c r="A199" s="276" t="str">
        <f>'Wholesale Sheet 2'!A51</f>
        <v>GREAT WHITE NORTH</v>
      </c>
      <c r="B199" s="283">
        <f>'Wholesale Sheet 2'!I51</f>
        <v>34</v>
      </c>
      <c r="C199" s="278" t="s">
        <v>367</v>
      </c>
    </row>
    <row r="200" spans="1:3" ht="36.75" customHeight="1">
      <c r="A200" s="276" t="str">
        <f>'Wholesale Sheet 2'!A52</f>
        <v>THE TWO-FOUR</v>
      </c>
      <c r="B200" s="283">
        <f>'Wholesale Sheet 2'!I52</f>
        <v>34.65</v>
      </c>
      <c r="C200" s="278" t="s">
        <v>295</v>
      </c>
    </row>
    <row r="201" spans="1:3" ht="36.75" customHeight="1">
      <c r="A201" s="276" t="str">
        <f>'Wholesale Sheet 2'!A53</f>
        <v>100 SHOT PERSEIDS</v>
      </c>
      <c r="B201" s="283">
        <f>'Wholesale Sheet 2'!I53</f>
        <v>35</v>
      </c>
      <c r="C201" s="278" t="s">
        <v>434</v>
      </c>
    </row>
    <row r="202" spans="1:3" ht="36.75" customHeight="1">
      <c r="A202" s="276" t="str">
        <f>'Wholesale Sheet 2'!A54</f>
        <v>COWBOY</v>
      </c>
      <c r="B202" s="283">
        <f>'Wholesale Sheet 2'!I54</f>
        <v>35</v>
      </c>
      <c r="C202" s="278" t="s">
        <v>342</v>
      </c>
    </row>
    <row r="203" spans="1:3" ht="36.75" customHeight="1">
      <c r="A203" s="276" t="str">
        <f>'Wholesale Sheet 2'!A55</f>
        <v>PIRATE </v>
      </c>
      <c r="B203" s="283">
        <f>'Wholesale Sheet 2'!I55</f>
        <v>35</v>
      </c>
      <c r="C203" s="278" t="s">
        <v>296</v>
      </c>
    </row>
    <row r="204" spans="1:3" ht="36.75" customHeight="1">
      <c r="A204" s="276" t="str">
        <f>'Wholesale Sheet 2'!A56</f>
        <v>WOLVERINE</v>
      </c>
      <c r="B204" s="283">
        <f>'Wholesale Sheet 2'!I56</f>
        <v>36.5</v>
      </c>
      <c r="C204" s="278" t="s">
        <v>260</v>
      </c>
    </row>
    <row r="205" spans="1:3" ht="36.75" customHeight="1">
      <c r="A205" s="276" t="str">
        <f>'Wholesale Sheet 2'!A57</f>
        <v>ZOMBIE [R]</v>
      </c>
      <c r="B205" s="283">
        <f>'Wholesale Sheet 2'!I57</f>
        <v>36.5</v>
      </c>
      <c r="C205" s="278" t="s">
        <v>252</v>
      </c>
    </row>
    <row r="206" spans="1:3" ht="36.75" customHeight="1">
      <c r="A206" s="276" t="str">
        <f>'Wholesale Sheet 2'!A58</f>
        <v>BLUE HAWAII </v>
      </c>
      <c r="B206" s="283">
        <f>'Wholesale Sheet 2'!I58</f>
        <v>38</v>
      </c>
      <c r="C206" s="278" t="s">
        <v>381</v>
      </c>
    </row>
    <row r="207" spans="1:3" ht="36.75" customHeight="1">
      <c r="A207" s="276" t="str">
        <f>'Wholesale Sheet 2'!A59</f>
        <v>GLADIATOR</v>
      </c>
      <c r="B207" s="283">
        <f>'Wholesale Sheet 2'!I59</f>
        <v>39</v>
      </c>
      <c r="C207" s="278" t="s">
        <v>383</v>
      </c>
    </row>
    <row r="208" spans="1:3" ht="36.75" customHeight="1">
      <c r="A208" s="276" t="str">
        <f>'Wholesale Sheet 2'!A60</f>
        <v>SAMURAI</v>
      </c>
      <c r="B208" s="283">
        <f>'Wholesale Sheet 2'!I60</f>
        <v>41.5</v>
      </c>
      <c r="C208" s="278" t="s">
        <v>698</v>
      </c>
    </row>
    <row r="209" spans="1:3" ht="36.75" customHeight="1">
      <c r="A209" s="276" t="str">
        <f>'Wholesale Sheet 2'!A61</f>
        <v>SHORT CIRCUIT </v>
      </c>
      <c r="B209" s="283">
        <f>'Wholesale Sheet 2'!I61</f>
        <v>41.5</v>
      </c>
      <c r="C209" s="278" t="s">
        <v>255</v>
      </c>
    </row>
    <row r="210" spans="1:3" ht="36.75" customHeight="1">
      <c r="A210" s="276" t="str">
        <f>'Wholesale Sheet 2'!A62</f>
        <v>BAHAMA MAMA PLUS </v>
      </c>
      <c r="B210" s="283">
        <f>'Wholesale Sheet 2'!I62</f>
        <v>42</v>
      </c>
      <c r="C210" s="282" t="s">
        <v>448</v>
      </c>
    </row>
    <row r="211" spans="1:3" ht="36.75" customHeight="1">
      <c r="A211" s="276" t="str">
        <f>'Wholesale Sheet 2'!A63</f>
        <v>WILD THING</v>
      </c>
      <c r="B211" s="283">
        <f>'Wholesale Sheet 2'!I63</f>
        <v>43</v>
      </c>
      <c r="C211" s="282" t="s">
        <v>705</v>
      </c>
    </row>
    <row r="212" spans="1:3" s="292" customFormat="1" ht="69">
      <c r="A212" s="273" t="str">
        <f>'Wholesale Sheet 2'!A64</f>
        <v>OOT AND ABOOT</v>
      </c>
      <c r="B212" s="275">
        <f>'Wholesale Sheet 2'!I64</f>
        <v>44</v>
      </c>
      <c r="C212" s="272" t="s">
        <v>460</v>
      </c>
    </row>
    <row r="213" spans="1:3" ht="36.75" customHeight="1">
      <c r="A213" s="276" t="str">
        <f>'Wholesale Sheet 2'!A65</f>
        <v>ACE OF SPADES</v>
      </c>
      <c r="B213" s="283">
        <f>'Wholesale Sheet 2'!I65</f>
        <v>48</v>
      </c>
      <c r="C213" s="278" t="s">
        <v>421</v>
      </c>
    </row>
    <row r="214" spans="1:3" ht="36.75" customHeight="1">
      <c r="A214" s="276" t="str">
        <f>'Wholesale Sheet 2'!A66</f>
        <v>JACK OF CLUBS</v>
      </c>
      <c r="B214" s="283">
        <f>'Wholesale Sheet 2'!I66</f>
        <v>48</v>
      </c>
      <c r="C214" s="278" t="s">
        <v>348</v>
      </c>
    </row>
    <row r="215" spans="1:3" ht="36.75" customHeight="1">
      <c r="A215" s="276" t="str">
        <f>'Wholesale Sheet 2'!A67</f>
        <v>KING OF DIAMONDS</v>
      </c>
      <c r="B215" s="283">
        <f>'Wholesale Sheet 2'!I67</f>
        <v>48</v>
      </c>
      <c r="C215" s="278" t="s">
        <v>340</v>
      </c>
    </row>
    <row r="216" spans="1:3" ht="36.75" customHeight="1">
      <c r="A216" s="276" t="str">
        <f>'Wholesale Sheet 2'!A68</f>
        <v>QUEEN OF HEARTS</v>
      </c>
      <c r="B216" s="283">
        <f>'Wholesale Sheet 2'!I68</f>
        <v>48</v>
      </c>
      <c r="C216" s="278" t="s">
        <v>286</v>
      </c>
    </row>
    <row r="217" spans="1:3" ht="36.75" customHeight="1">
      <c r="A217" s="276" t="str">
        <f>'Wholesale Sheet 2'!A69</f>
        <v>BOMBER </v>
      </c>
      <c r="B217" s="283">
        <f>'Wholesale Sheet 2'!I69</f>
        <v>49</v>
      </c>
      <c r="C217" s="278" t="s">
        <v>377</v>
      </c>
    </row>
    <row r="218" spans="1:3" s="292" customFormat="1" ht="69">
      <c r="A218" s="273" t="str">
        <f>'Wholesale Sheet 2'!A70</f>
        <v>HELL BREAKS LOOSE</v>
      </c>
      <c r="B218" s="275">
        <f>'Wholesale Sheet 2'!I70</f>
        <v>49</v>
      </c>
      <c r="C218" s="272" t="s">
        <v>358</v>
      </c>
    </row>
    <row r="219" spans="1:3" ht="36.75" customHeight="1">
      <c r="A219" s="276" t="str">
        <f>'Wholesale Sheet 2'!A71</f>
        <v>ANNIHILATOR</v>
      </c>
      <c r="B219" s="283">
        <f>'Wholesale Sheet 2'!I71</f>
        <v>50</v>
      </c>
      <c r="C219" s="278" t="s">
        <v>405</v>
      </c>
    </row>
    <row r="220" spans="1:3" ht="36.75" customHeight="1">
      <c r="A220" s="276" t="str">
        <f>'Wholesale Sheet 2'!A72</f>
        <v>CANADIAN PRIDE </v>
      </c>
      <c r="B220" s="283">
        <f>'Wholesale Sheet 2'!I72</f>
        <v>50</v>
      </c>
      <c r="C220" s="282" t="s">
        <v>449</v>
      </c>
    </row>
    <row r="221" spans="1:3" ht="36.75" customHeight="1">
      <c r="A221" s="276" t="str">
        <f>'Wholesale Sheet 2'!A73</f>
        <v>DYNAMITE DEVASTATION </v>
      </c>
      <c r="B221" s="283">
        <f>'Wholesale Sheet 2'!I73</f>
        <v>50</v>
      </c>
      <c r="C221" s="278" t="s">
        <v>695</v>
      </c>
    </row>
    <row r="222" spans="1:3" s="292" customFormat="1" ht="69">
      <c r="A222" s="273" t="str">
        <f>'Wholesale Sheet 2'!A74</f>
        <v>BABY BEAST</v>
      </c>
      <c r="B222" s="275">
        <f>'Wholesale Sheet 2'!I74</f>
        <v>52</v>
      </c>
      <c r="C222" s="274" t="s">
        <v>544</v>
      </c>
    </row>
    <row r="223" spans="1:3" ht="36.75" customHeight="1">
      <c r="A223" s="276" t="str">
        <f>'Wholesale Sheet 2'!A75</f>
        <v>BLUE IT UP   *NEW*</v>
      </c>
      <c r="B223" s="283">
        <f>'Wholesale Sheet 2'!I75</f>
        <v>52.5</v>
      </c>
      <c r="C223" s="282" t="s">
        <v>535</v>
      </c>
    </row>
    <row r="224" spans="1:3" ht="36.75" customHeight="1">
      <c r="A224" s="276" t="str">
        <f>'Wholesale Sheet 2'!A76</f>
        <v>MALEVOLENT   *NEW*</v>
      </c>
      <c r="B224" s="283">
        <f>'Wholesale Sheet 2'!I76</f>
        <v>52.5</v>
      </c>
      <c r="C224" s="282" t="s">
        <v>708</v>
      </c>
    </row>
    <row r="225" spans="1:3" ht="36.75" customHeight="1">
      <c r="A225" s="276" t="str">
        <f>'Wholesale Sheet 2'!A77</f>
        <v>HAYWIRE </v>
      </c>
      <c r="B225" s="283">
        <f>'Wholesale Sheet 2'!I77</f>
        <v>54</v>
      </c>
      <c r="C225" s="282" t="s">
        <v>450</v>
      </c>
    </row>
    <row r="226" spans="1:3" ht="36.75" customHeight="1">
      <c r="A226" s="276" t="str">
        <f>'Wholesale Sheet 2'!A78</f>
        <v>WILDFIRE </v>
      </c>
      <c r="B226" s="283">
        <f>'Wholesale Sheet 2'!I78</f>
        <v>54</v>
      </c>
      <c r="C226" s="278" t="s">
        <v>265</v>
      </c>
    </row>
    <row r="227" spans="1:3" ht="36.75" customHeight="1">
      <c r="A227" s="276" t="str">
        <f>'Wholesale Sheet 2'!A79</f>
        <v>ROCK N' ROLL   *NEW*</v>
      </c>
      <c r="B227" s="283">
        <f>'Wholesale Sheet 2'!I79</f>
        <v>55</v>
      </c>
      <c r="C227" s="278" t="s">
        <v>304</v>
      </c>
    </row>
    <row r="228" spans="1:3" s="292" customFormat="1" ht="69">
      <c r="A228" s="273" t="str">
        <f>'Wholesale Sheet 2'!A80</f>
        <v># TAG </v>
      </c>
      <c r="B228" s="275">
        <f>'Wholesale Sheet 2'!I80</f>
        <v>56.25</v>
      </c>
      <c r="C228" s="272" t="s">
        <v>462</v>
      </c>
    </row>
    <row r="229" spans="1:3" s="292" customFormat="1" ht="69">
      <c r="A229" s="273" t="str">
        <f>'Wholesale Sheet 2'!A81</f>
        <v>MEGA BLAST   *NEW*</v>
      </c>
      <c r="B229" s="275">
        <f>'Wholesale Sheet 2'!I81</f>
        <v>59</v>
      </c>
      <c r="C229" s="274" t="s">
        <v>706</v>
      </c>
    </row>
    <row r="230" spans="1:3" s="292" customFormat="1" ht="69">
      <c r="A230" s="273" t="str">
        <f>'Wholesale Sheet 2'!A82</f>
        <v>WHISTILING WARRIOR</v>
      </c>
      <c r="B230" s="275">
        <f>'Wholesale Sheet 2'!I82</f>
        <v>59</v>
      </c>
      <c r="C230" s="274" t="s">
        <v>545</v>
      </c>
    </row>
    <row r="231" spans="1:3" ht="36.75" customHeight="1">
      <c r="A231" s="276" t="str">
        <f>'Wholesale Sheet 2'!A83</f>
        <v>CROWD PLEASER </v>
      </c>
      <c r="B231" s="283">
        <f>'Wholesale Sheet 2'!I83</f>
        <v>65</v>
      </c>
      <c r="C231" s="278" t="s">
        <v>418</v>
      </c>
    </row>
    <row r="232" spans="1:3" ht="36.75" customHeight="1">
      <c r="A232" s="276" t="str">
        <f>'Wholesale Sheet 2'!K73</f>
        <v>STROBING STARS</v>
      </c>
      <c r="B232" s="283">
        <f>'Wholesale Sheet 2'!S73</f>
        <v>67</v>
      </c>
      <c r="C232" s="282" t="s">
        <v>546</v>
      </c>
    </row>
    <row r="233" spans="1:3" ht="36.75" customHeight="1">
      <c r="A233" s="276" t="str">
        <f>'Wholesale Sheet 2'!K4</f>
        <v>CANADIAN PARACHUTE BATTALION</v>
      </c>
      <c r="B233" s="283">
        <f>'Wholesale Sheet 2'!S4</f>
        <v>68</v>
      </c>
      <c r="C233" s="278" t="s">
        <v>368</v>
      </c>
    </row>
    <row r="234" spans="1:3" ht="36.75" customHeight="1">
      <c r="A234" s="276" t="str">
        <f>'Wholesale Sheet 2'!K5</f>
        <v>BLACK DRAGON </v>
      </c>
      <c r="B234" s="283">
        <f>'Wholesale Sheet 2'!S5</f>
        <v>70</v>
      </c>
      <c r="C234" s="282" t="s">
        <v>451</v>
      </c>
    </row>
    <row r="235" spans="1:3" ht="36.75" customHeight="1">
      <c r="A235" s="276" t="str">
        <f>'Wholesale Sheet 2'!K6</f>
        <v>GO GETTERS </v>
      </c>
      <c r="B235" s="283">
        <f>'Wholesale Sheet 2'!S6</f>
        <v>73</v>
      </c>
      <c r="C235" s="278" t="s">
        <v>379</v>
      </c>
    </row>
    <row r="236" spans="1:3" ht="36.75" customHeight="1">
      <c r="A236" s="276" t="str">
        <f>'Wholesale Sheet 2'!K7</f>
        <v>CRAZY GHOST</v>
      </c>
      <c r="B236" s="283">
        <f>'Wholesale Sheet 2'!S7</f>
        <v>73.25</v>
      </c>
      <c r="C236" s="278" t="s">
        <v>420</v>
      </c>
    </row>
    <row r="237" spans="1:3" ht="36.75" customHeight="1">
      <c r="A237" s="276" t="str">
        <f>'Wholesale Sheet 2'!K8</f>
        <v>AMAZING PARTY</v>
      </c>
      <c r="B237" s="283">
        <f>'Wholesale Sheet 2'!S8</f>
        <v>75</v>
      </c>
      <c r="C237" s="278" t="s">
        <v>407</v>
      </c>
    </row>
    <row r="238" spans="1:3" ht="36.75" customHeight="1">
      <c r="A238" s="276" t="str">
        <f>'Wholesale Sheet 2'!K9</f>
        <v>BARREL OF MONKEYS </v>
      </c>
      <c r="B238" s="283">
        <f>'Wholesale Sheet 2'!S9</f>
        <v>75</v>
      </c>
      <c r="C238" s="278" t="s">
        <v>394</v>
      </c>
    </row>
    <row r="239" spans="1:3" ht="36.75" customHeight="1">
      <c r="A239" s="276" t="str">
        <f>'Wholesale Sheet 2'!K10</f>
        <v>MAMMOTH </v>
      </c>
      <c r="B239" s="283">
        <f>'Wholesale Sheet 2'!S10</f>
        <v>75</v>
      </c>
      <c r="C239" s="282" t="s">
        <v>452</v>
      </c>
    </row>
    <row r="240" spans="1:3" ht="36.75" customHeight="1">
      <c r="A240" s="276" t="str">
        <f>'Wholesale Sheet 2'!K11</f>
        <v>ULTIMATE FINALE</v>
      </c>
      <c r="B240" s="283">
        <f>'Wholesale Sheet 2'!S11</f>
        <v>75</v>
      </c>
      <c r="C240" s="278" t="s">
        <v>291</v>
      </c>
    </row>
    <row r="241" spans="1:3" ht="36.75" customHeight="1">
      <c r="A241" s="276" t="str">
        <f>'Wholesale Sheet 2'!K12</f>
        <v>GRIM REAPER</v>
      </c>
      <c r="B241" s="283">
        <f>'Wholesale Sheet 2'!S12</f>
        <v>76.65</v>
      </c>
      <c r="C241" s="278" t="s">
        <v>362</v>
      </c>
    </row>
    <row r="242" spans="1:3" ht="36.75" customHeight="1">
      <c r="A242" s="276" t="str">
        <f>'Wholesale Sheet 2'!K13</f>
        <v>JOKER</v>
      </c>
      <c r="B242" s="283">
        <f>'Wholesale Sheet 2'!S13</f>
        <v>85</v>
      </c>
      <c r="C242" s="278" t="s">
        <v>346</v>
      </c>
    </row>
    <row r="243" spans="1:3" ht="36.75" customHeight="1">
      <c r="A243" s="276" t="str">
        <f>'Wholesale Sheet 2'!K14</f>
        <v>THE BEAST </v>
      </c>
      <c r="B243" s="283">
        <f>'Wholesale Sheet 2'!S14</f>
        <v>89</v>
      </c>
      <c r="C243" s="278" t="s">
        <v>305</v>
      </c>
    </row>
    <row r="244" spans="1:3" ht="36.75" customHeight="1">
      <c r="A244" s="366" t="str">
        <f>'Wholesale Sheet 2'!K15</f>
        <v>PREMIUM - PRO SERIES CAKES</v>
      </c>
      <c r="B244" s="367"/>
      <c r="C244" s="368"/>
    </row>
    <row r="245" spans="1:3" ht="36.75" customHeight="1">
      <c r="A245" s="276" t="str">
        <f>'Wholesale Sheet 2'!K16</f>
        <v>BLACK MAMBA   *NEW*</v>
      </c>
      <c r="B245" s="283">
        <f>'Wholesale Sheet 2'!S16</f>
        <v>21</v>
      </c>
      <c r="C245" s="282" t="s">
        <v>718</v>
      </c>
    </row>
    <row r="246" spans="1:3" ht="36.75" customHeight="1">
      <c r="A246" s="276" t="str">
        <f>'Wholesale Sheet 2'!K17</f>
        <v>CORK SCREW   *NEW*</v>
      </c>
      <c r="B246" s="283">
        <f>'Wholesale Sheet 2'!S17</f>
        <v>21</v>
      </c>
      <c r="C246" s="278" t="s">
        <v>717</v>
      </c>
    </row>
    <row r="247" spans="1:3" ht="36.75" customHeight="1">
      <c r="A247" s="276" t="str">
        <f>'Wholesale Sheet 2'!K18</f>
        <v>G-FORCE   *NEW*</v>
      </c>
      <c r="B247" s="283">
        <f>'Wholesale Sheet 2'!S18</f>
        <v>42</v>
      </c>
      <c r="C247" s="282" t="s">
        <v>715</v>
      </c>
    </row>
    <row r="248" spans="1:3" ht="36.75" customHeight="1">
      <c r="A248" s="276" t="str">
        <f>'Wholesale Sheet 2'!K19</f>
        <v>VERTICAL VELOCITY   *NEW*</v>
      </c>
      <c r="B248" s="283">
        <f>'Wholesale Sheet 2'!S19</f>
        <v>59</v>
      </c>
      <c r="C248" s="282" t="s">
        <v>716</v>
      </c>
    </row>
    <row r="249" spans="1:3" ht="36.75" customHeight="1">
      <c r="A249" s="276" t="str">
        <f>'Wholesale Sheet 2'!K20</f>
        <v>LEVIATHAN [FANNED]   *NEW*</v>
      </c>
      <c r="B249" s="283">
        <f>'Wholesale Sheet 2'!S20</f>
        <v>68</v>
      </c>
      <c r="C249" s="278" t="s">
        <v>719</v>
      </c>
    </row>
    <row r="250" spans="1:3" ht="36.75" customHeight="1">
      <c r="A250" s="276" t="str">
        <f>'Wholesale Sheet 2'!K21</f>
        <v>ROLLING THUNDER   *NEW*</v>
      </c>
      <c r="B250" s="283">
        <f>'Wholesale Sheet 2'!S21</f>
        <v>89</v>
      </c>
      <c r="C250" s="278" t="s">
        <v>720</v>
      </c>
    </row>
    <row r="251" spans="1:3" ht="36.75" customHeight="1">
      <c r="A251" s="366" t="str">
        <f>'Wholesale Sheet 2'!K22</f>
        <v>PYRO PRO SERIES CAKES</v>
      </c>
      <c r="B251" s="367"/>
      <c r="C251" s="368"/>
    </row>
    <row r="252" spans="1:3" s="292" customFormat="1" ht="69">
      <c r="A252" s="273" t="str">
        <f>'Wholesale Sheet 2'!K23</f>
        <v>THE MIGHTY [FANNED]</v>
      </c>
      <c r="B252" s="275">
        <f>'Wholesale Sheet 2'!S23</f>
        <v>24.4</v>
      </c>
      <c r="C252" s="272" t="s">
        <v>299</v>
      </c>
    </row>
    <row r="253" spans="1:3" ht="36.75" customHeight="1">
      <c r="A253" s="276" t="str">
        <f>'Wholesale Sheet 2'!K24</f>
        <v>HELL'S GATE</v>
      </c>
      <c r="B253" s="283">
        <f>'Wholesale Sheet 2'!S24</f>
        <v>30.5</v>
      </c>
      <c r="C253" s="278" t="s">
        <v>356</v>
      </c>
    </row>
    <row r="254" spans="1:3" ht="36.75" customHeight="1">
      <c r="A254" s="276" t="str">
        <f>'Wholesale Sheet 2'!K25</f>
        <v>ROYAL BROCADE</v>
      </c>
      <c r="B254" s="283">
        <f>'Wholesale Sheet 2'!S25</f>
        <v>34.25</v>
      </c>
      <c r="C254" s="278" t="s">
        <v>267</v>
      </c>
    </row>
    <row r="255" spans="1:3" ht="36.75" customHeight="1">
      <c r="A255" s="276" t="str">
        <f>'Wholesale Sheet 2'!K26</f>
        <v>LOCK DOWN</v>
      </c>
      <c r="B255" s="283">
        <f>'Wholesale Sheet 2'!S26</f>
        <v>35.5</v>
      </c>
      <c r="C255" s="278" t="s">
        <v>331</v>
      </c>
    </row>
    <row r="256" spans="1:3" ht="36.75" customHeight="1">
      <c r="A256" s="276" t="str">
        <f>'Wholesale Sheet 2'!K27</f>
        <v>WHISKEY TANGO</v>
      </c>
      <c r="B256" s="283">
        <f>'Wholesale Sheet 2'!S27</f>
        <v>35.5</v>
      </c>
      <c r="C256" s="278" t="s">
        <v>275</v>
      </c>
    </row>
    <row r="257" spans="1:3" ht="36.75" customHeight="1">
      <c r="A257" s="276" t="str">
        <f>'Wholesale Sheet 2'!K28</f>
        <v>THE GLORY [FANNED]</v>
      </c>
      <c r="B257" s="283">
        <f>'Wholesale Sheet 2'!S28</f>
        <v>39.9</v>
      </c>
      <c r="C257" s="278" t="s">
        <v>301</v>
      </c>
    </row>
    <row r="258" spans="1:3" ht="36.75" customHeight="1">
      <c r="A258" s="276" t="str">
        <f>'Wholesale Sheet 2'!K29</f>
        <v>HARD CORE</v>
      </c>
      <c r="B258" s="283">
        <f>'Wholesale Sheet 2'!S29</f>
        <v>45</v>
      </c>
      <c r="C258" s="278" t="s">
        <v>360</v>
      </c>
    </row>
    <row r="259" spans="1:3" ht="36.75" customHeight="1">
      <c r="A259" s="276" t="str">
        <f>'Wholesale Sheet 2'!K30</f>
        <v>CDC-9595</v>
      </c>
      <c r="B259" s="283">
        <f>'Wholesale Sheet 2'!S30</f>
        <v>47.25</v>
      </c>
      <c r="C259" s="278" t="s">
        <v>363</v>
      </c>
    </row>
    <row r="260" spans="1:3" ht="36.75" customHeight="1">
      <c r="A260" s="276" t="str">
        <f>'Wholesale Sheet 2'!K31</f>
        <v>DEAD RINGER [FANNED]</v>
      </c>
      <c r="B260" s="283">
        <f>'Wholesale Sheet 2'!S31</f>
        <v>50.4</v>
      </c>
      <c r="C260" s="278" t="s">
        <v>415</v>
      </c>
    </row>
    <row r="261" spans="1:3" ht="36.75" customHeight="1">
      <c r="A261" s="276" t="str">
        <f>'Wholesale Sheet 2'!K32</f>
        <v>FULL CHARGE [FANNED] *NEW*</v>
      </c>
      <c r="B261" s="283">
        <f>'Wholesale Sheet 2'!S32</f>
        <v>50.4</v>
      </c>
      <c r="C261" s="282" t="s">
        <v>709</v>
      </c>
    </row>
    <row r="262" spans="1:3" ht="36.75" customHeight="1">
      <c r="A262" s="276" t="str">
        <f>'Wholesale Sheet 2'!K33</f>
        <v>CDC-9797 </v>
      </c>
      <c r="B262" s="283">
        <f>'Wholesale Sheet 2'!S33</f>
        <v>51.45</v>
      </c>
      <c r="C262" s="285" t="s">
        <v>361</v>
      </c>
    </row>
    <row r="263" spans="1:3" ht="36.75" customHeight="1">
      <c r="A263" s="276" t="str">
        <f>'Wholesale Sheet 2'!K34</f>
        <v>CDC-9898 </v>
      </c>
      <c r="B263" s="283">
        <f>'Wholesale Sheet 2'!S34</f>
        <v>51.45</v>
      </c>
      <c r="C263" s="278" t="s">
        <v>359</v>
      </c>
    </row>
    <row r="264" spans="1:3" ht="36.75" customHeight="1">
      <c r="A264" s="276" t="str">
        <f>'Wholesale Sheet 2'!K35</f>
        <v>(M) ACT OF VALOR [FANNED]</v>
      </c>
      <c r="B264" s="283">
        <f>'Wholesale Sheet 2'!S35</f>
        <v>52.5</v>
      </c>
      <c r="C264" s="278" t="s">
        <v>419</v>
      </c>
    </row>
    <row r="265" spans="1:3" ht="36.75" customHeight="1">
      <c r="A265" s="276" t="str">
        <f>'Wholesale Sheet 2'!K36</f>
        <v>THE PROUD [FANNED]</v>
      </c>
      <c r="B265" s="283">
        <f>'Wholesale Sheet 2'!S36</f>
        <v>52.5</v>
      </c>
      <c r="C265" s="278" t="s">
        <v>298</v>
      </c>
    </row>
    <row r="266" spans="1:3" ht="36.75" customHeight="1">
      <c r="A266" s="276" t="str">
        <f>'Wholesale Sheet 2'!K37</f>
        <v>VENDETTA [FANNED]</v>
      </c>
      <c r="B266" s="283">
        <f>'Wholesale Sheet 2'!S37</f>
        <v>55.65</v>
      </c>
      <c r="C266" s="282" t="s">
        <v>710</v>
      </c>
    </row>
    <row r="267" spans="1:3" s="292" customFormat="1" ht="69">
      <c r="A267" s="273" t="str">
        <f>'Wholesale Sheet 2'!K38</f>
        <v>THE STRONG [FANNED]</v>
      </c>
      <c r="B267" s="275">
        <f>'Wholesale Sheet 2'!S38</f>
        <v>56.7</v>
      </c>
      <c r="C267" s="272" t="s">
        <v>297</v>
      </c>
    </row>
    <row r="268" spans="1:3" ht="36.75" customHeight="1">
      <c r="A268" s="276" t="str">
        <f>'Wholesale Sheet 2'!K39</f>
        <v>(M) GLITTERING BROCADE </v>
      </c>
      <c r="B268" s="283">
        <f>'Wholesale Sheet 2'!S39</f>
        <v>60</v>
      </c>
      <c r="C268" s="278" t="s">
        <v>382</v>
      </c>
    </row>
    <row r="269" spans="1:3" s="292" customFormat="1" ht="69">
      <c r="A269" s="273" t="str">
        <f>'Wholesale Sheet 2'!K40</f>
        <v>CDC-9292 [FANNED]</v>
      </c>
      <c r="B269" s="275">
        <f>'Wholesale Sheet 2'!S40</f>
        <v>65</v>
      </c>
      <c r="C269" s="272" t="s">
        <v>365</v>
      </c>
    </row>
    <row r="270" spans="1:3" ht="36.75" customHeight="1">
      <c r="A270" s="366" t="str">
        <f>'Wholesale Sheet 2'!K41</f>
        <v>PRO SERIES CAKES</v>
      </c>
      <c r="B270" s="367"/>
      <c r="C270" s="368"/>
    </row>
    <row r="271" spans="1:3" ht="36.75" customHeight="1">
      <c r="A271" s="276" t="str">
        <f>'Wholesale Sheet 2'!K42</f>
        <v>DFC-1201</v>
      </c>
      <c r="B271" s="283">
        <f>'Wholesale Sheet 2'!S42</f>
        <v>54</v>
      </c>
      <c r="C271" s="278" t="s">
        <v>413</v>
      </c>
    </row>
    <row r="272" spans="1:3" ht="36.75" customHeight="1">
      <c r="A272" s="276" t="str">
        <f>'Wholesale Sheet 2'!K43</f>
        <v>DFC-1204</v>
      </c>
      <c r="B272" s="283">
        <f>'Wholesale Sheet 2'!S43</f>
        <v>54</v>
      </c>
      <c r="C272" s="278" t="s">
        <v>408</v>
      </c>
    </row>
    <row r="273" spans="1:3" ht="36.75" customHeight="1">
      <c r="A273" s="276" t="str">
        <f>'Wholesale Sheet 2'!K44</f>
        <v>DFC-1202</v>
      </c>
      <c r="B273" s="283">
        <f>'Wholesale Sheet 2'!S44</f>
        <v>57</v>
      </c>
      <c r="C273" s="278" t="s">
        <v>411</v>
      </c>
    </row>
    <row r="274" spans="1:3" ht="36.75" customHeight="1">
      <c r="A274" s="276" t="str">
        <f>'Wholesale Sheet 2'!K45</f>
        <v>DFC-1203 </v>
      </c>
      <c r="B274" s="283">
        <f>'Wholesale Sheet 2'!S45</f>
        <v>57</v>
      </c>
      <c r="C274" s="278" t="s">
        <v>409</v>
      </c>
    </row>
    <row r="275" spans="1:3" s="292" customFormat="1" ht="69">
      <c r="A275" s="273" t="str">
        <f>'Wholesale Sheet 2'!K46</f>
        <v>DFC-9026 [FANNED]</v>
      </c>
      <c r="B275" s="275">
        <f>'Wholesale Sheet 2'!S46</f>
        <v>60</v>
      </c>
      <c r="C275" s="274" t="s">
        <v>707</v>
      </c>
    </row>
    <row r="276" spans="1:3" s="292" customFormat="1" ht="69">
      <c r="A276" s="273" t="str">
        <f>'Wholesale Sheet 2'!K47</f>
        <v>DFC-9019 [FANNED]</v>
      </c>
      <c r="B276" s="275">
        <f>'Wholesale Sheet 2'!S47</f>
        <v>68</v>
      </c>
      <c r="C276" s="272" t="s">
        <v>406</v>
      </c>
    </row>
    <row r="277" spans="1:3" ht="36.75" customHeight="1">
      <c r="A277" s="366" t="str">
        <f>'Wholesale Sheet 2'!K48</f>
        <v>ROBO SERIES CAKES</v>
      </c>
      <c r="B277" s="367"/>
      <c r="C277" s="368"/>
    </row>
    <row r="278" spans="1:3" ht="36.75" customHeight="1">
      <c r="A278" s="276" t="str">
        <f>'Wholesale Sheet 2'!K49</f>
        <v>ROBODROID </v>
      </c>
      <c r="B278" s="283">
        <f>'Wholesale Sheet 2'!S49</f>
        <v>47</v>
      </c>
      <c r="C278" s="278" t="s">
        <v>276</v>
      </c>
    </row>
    <row r="279" spans="1:3" ht="36.75" customHeight="1">
      <c r="A279" s="276" t="str">
        <f>'Wholesale Sheet 2'!K50</f>
        <v>ROBOCAPTAIN </v>
      </c>
      <c r="B279" s="283">
        <f>'Wholesale Sheet 2'!S50</f>
        <v>55</v>
      </c>
      <c r="C279" s="278" t="s">
        <v>278</v>
      </c>
    </row>
    <row r="280" spans="1:3" ht="36.75" customHeight="1">
      <c r="A280" s="276" t="str">
        <f>'Wholesale Sheet 2'!K51</f>
        <v>ROBOPANTHER [FANNED]</v>
      </c>
      <c r="B280" s="283">
        <f>'Wholesale Sheet 2'!S51</f>
        <v>55</v>
      </c>
      <c r="C280" s="278" t="s">
        <v>272</v>
      </c>
    </row>
    <row r="281" spans="1:3" ht="36.75" customHeight="1">
      <c r="A281" s="276" t="str">
        <f>'Wholesale Sheet 2'!K52</f>
        <v>ROBOSPIDER [FANNED]</v>
      </c>
      <c r="B281" s="283">
        <f>'Wholesale Sheet 2'!S52</f>
        <v>55</v>
      </c>
      <c r="C281" s="278" t="s">
        <v>270</v>
      </c>
    </row>
    <row r="282" spans="1:3" s="292" customFormat="1" ht="69">
      <c r="A282" s="273" t="str">
        <f>'Wholesale Sheet 2'!K53</f>
        <v>ROBOMASTER [FANNED]</v>
      </c>
      <c r="B282" s="275">
        <f>'Wholesale Sheet 2'!S53</f>
        <v>63</v>
      </c>
      <c r="C282" s="272" t="s">
        <v>274</v>
      </c>
    </row>
    <row r="283" spans="1:3" s="292" customFormat="1" ht="69">
      <c r="A283" s="273" t="str">
        <f>'Wholesale Sheet 2'!K54</f>
        <v>ROBOWARRIOR [FANNED]</v>
      </c>
      <c r="B283" s="275">
        <f>'Wholesale Sheet 2'!S54</f>
        <v>63</v>
      </c>
      <c r="C283" s="272" t="s">
        <v>461</v>
      </c>
    </row>
    <row r="284" spans="1:3" ht="36.75" customHeight="1">
      <c r="A284" s="366" t="str">
        <f>'Wholesale Sheet 2'!K55</f>
        <v>BEM PRO SERIES</v>
      </c>
      <c r="B284" s="367"/>
      <c r="C284" s="368"/>
    </row>
    <row r="285" spans="1:3" ht="36.75" customHeight="1">
      <c r="A285" s="276" t="str">
        <f>'Wholesale Sheet 2'!K56</f>
        <v>BLINKING WATERFALL   *NEW*</v>
      </c>
      <c r="B285" s="283">
        <f>'Wholesale Sheet 2'!S56</f>
        <v>27</v>
      </c>
      <c r="C285" s="282" t="s">
        <v>711</v>
      </c>
    </row>
    <row r="286" spans="1:3" ht="36.75" customHeight="1">
      <c r="A286" s="276" t="str">
        <f>'Wholesale Sheet 2'!K57</f>
        <v>ROYAL BURST  </v>
      </c>
      <c r="B286" s="283">
        <f>'Wholesale Sheet 2'!S57</f>
        <v>27</v>
      </c>
      <c r="C286" s="282" t="s">
        <v>540</v>
      </c>
    </row>
    <row r="287" spans="1:3" ht="36.75" customHeight="1">
      <c r="A287" s="276" t="str">
        <f>'Wholesale Sheet 2'!K58</f>
        <v>TORNADO  </v>
      </c>
      <c r="B287" s="283">
        <f>'Wholesale Sheet 2'!S58</f>
        <v>27</v>
      </c>
      <c r="C287" s="282" t="s">
        <v>538</v>
      </c>
    </row>
    <row r="288" spans="1:3" ht="36.75" customHeight="1">
      <c r="A288" s="276" t="str">
        <f>'Wholesale Sheet 2'!K59</f>
        <v>GOLD RUSH  </v>
      </c>
      <c r="B288" s="283">
        <f>'Wholesale Sheet 2'!S59</f>
        <v>40</v>
      </c>
      <c r="C288" s="282" t="s">
        <v>539</v>
      </c>
    </row>
    <row r="289" spans="1:3" ht="36.75" customHeight="1">
      <c r="A289" s="276" t="str">
        <f>'Wholesale Sheet 2'!K60</f>
        <v>(B) ACT OF VALOR [FANNED]</v>
      </c>
      <c r="B289" s="283">
        <f>'Wholesale Sheet 2'!S60</f>
        <v>53</v>
      </c>
      <c r="C289" s="282" t="s">
        <v>712</v>
      </c>
    </row>
    <row r="290" spans="1:3" ht="36.75" customHeight="1">
      <c r="A290" s="276" t="str">
        <f>'Wholesale Sheet 2'!K61</f>
        <v>(B) GLITTERING BROCADE  </v>
      </c>
      <c r="B290" s="283">
        <f>'Wholesale Sheet 2'!S61</f>
        <v>60</v>
      </c>
      <c r="C290" s="282" t="s">
        <v>713</v>
      </c>
    </row>
    <row r="291" spans="1:3" ht="36.75" customHeight="1">
      <c r="A291" s="276" t="str">
        <f>'Wholesale Sheet 2'!K62</f>
        <v>JUBILEE   *NEW*</v>
      </c>
      <c r="B291" s="283">
        <f>'Wholesale Sheet 2'!S62</f>
        <v>60</v>
      </c>
      <c r="C291" s="282" t="s">
        <v>714</v>
      </c>
    </row>
    <row r="292" spans="1:3" ht="36.75" customHeight="1">
      <c r="A292" s="366" t="str">
        <f>'Wholesale Sheet 2'!K63</f>
        <v>FANNED CAKES</v>
      </c>
      <c r="B292" s="367"/>
      <c r="C292" s="368"/>
    </row>
    <row r="293" spans="1:3" s="292" customFormat="1" ht="69">
      <c r="A293" s="273" t="str">
        <f>'Wholesale Sheet 2'!K64</f>
        <v>WONDER WAVE</v>
      </c>
      <c r="B293" s="275">
        <f>'Wholesale Sheet 2'!S64</f>
        <v>33.5</v>
      </c>
      <c r="C293" s="272" t="s">
        <v>258</v>
      </c>
    </row>
    <row r="294" spans="1:3" ht="36.75" customHeight="1">
      <c r="A294" s="276" t="str">
        <f>'Wholesale Sheet 2'!K65</f>
        <v>KHEOPS </v>
      </c>
      <c r="B294" s="283">
        <f>'Wholesale Sheet 2'!S65</f>
        <v>37</v>
      </c>
      <c r="C294" s="282" t="s">
        <v>341</v>
      </c>
    </row>
    <row r="295" spans="1:3" ht="36.75" customHeight="1">
      <c r="A295" s="276" t="str">
        <f>'Wholesale Sheet 2'!K66</f>
        <v>NORTHERN LIGHTS </v>
      </c>
      <c r="B295" s="283">
        <f>'Wholesale Sheet 2'!S66</f>
        <v>37</v>
      </c>
      <c r="C295" s="282" t="s">
        <v>307</v>
      </c>
    </row>
    <row r="296" spans="1:3" ht="36.75" customHeight="1">
      <c r="A296" s="276" t="str">
        <f>'Wholesale Sheet 2'!K67</f>
        <v>ALL BLUE [FANNED]</v>
      </c>
      <c r="B296" s="283">
        <f>'Wholesale Sheet 2'!S67</f>
        <v>42</v>
      </c>
      <c r="C296" s="278" t="s">
        <v>552</v>
      </c>
    </row>
    <row r="297" spans="1:3" ht="36.75" customHeight="1">
      <c r="A297" s="276" t="str">
        <f>'Wholesale Sheet 2'!K68</f>
        <v>ALL PINK [FANNED]</v>
      </c>
      <c r="B297" s="283">
        <f>'Wholesale Sheet 2'!S68</f>
        <v>42</v>
      </c>
      <c r="C297" s="282" t="s">
        <v>553</v>
      </c>
    </row>
    <row r="298" spans="1:3" ht="36.75" customHeight="1">
      <c r="A298" s="276" t="str">
        <f>'Wholesale Sheet 2'!K69</f>
        <v>RAINBOW PRIDE    *NEW*</v>
      </c>
      <c r="B298" s="283">
        <f>'Wholesale Sheet 2'!S69</f>
        <v>51</v>
      </c>
      <c r="C298" s="278" t="s">
        <v>403</v>
      </c>
    </row>
    <row r="299" spans="1:3" s="292" customFormat="1" ht="69">
      <c r="A299" s="273" t="str">
        <f>'Wholesale Sheet 2'!K70</f>
        <v>THUNDERING RAINBOW  </v>
      </c>
      <c r="B299" s="275">
        <f>'Wholesale Sheet 2'!S70</f>
        <v>56</v>
      </c>
      <c r="C299" s="274" t="s">
        <v>456</v>
      </c>
    </row>
    <row r="300" spans="1:3" ht="36.75" customHeight="1">
      <c r="A300" s="276" t="str">
        <f>'Wholesale Sheet 2'!K71</f>
        <v>007  </v>
      </c>
      <c r="B300" s="283">
        <f>'Wholesale Sheet 2'!S71</f>
        <v>60.9</v>
      </c>
      <c r="C300" s="278" t="s">
        <v>440</v>
      </c>
    </row>
    <row r="301" spans="1:3" ht="36.75" customHeight="1">
      <c r="A301" s="276" t="str">
        <f>'Wholesale Sheet 2'!K72</f>
        <v>FORTUNE TELLER </v>
      </c>
      <c r="B301" s="283">
        <f>'Wholesale Sheet 2'!S72</f>
        <v>60.9</v>
      </c>
      <c r="C301" s="278" t="s">
        <v>389</v>
      </c>
    </row>
    <row r="302" spans="1:3" ht="36.75" customHeight="1">
      <c r="A302" s="276" t="str">
        <f>'Wholesale Sheet 2'!K73</f>
        <v>STROBING STARS</v>
      </c>
      <c r="B302" s="283">
        <f>'Wholesale Sheet 2'!S73</f>
        <v>67</v>
      </c>
      <c r="C302" s="320" t="str">
        <f>'Wholesale Sheet 2'!N73</f>
        <v>36 Shots - Red/green tails to palms, flash stars and chrysanthemum</v>
      </c>
    </row>
    <row r="303" spans="1:3" ht="36.75" customHeight="1">
      <c r="A303" s="276" t="str">
        <f>'Wholesale Sheet 2'!K74</f>
        <v>LICENSED TO THRILL</v>
      </c>
      <c r="B303" s="283">
        <f>'Wholesale Sheet 2'!S74</f>
        <v>68</v>
      </c>
      <c r="C303" s="278" t="s">
        <v>335</v>
      </c>
    </row>
    <row r="304" spans="1:3" ht="36.75" customHeight="1">
      <c r="A304" s="276" t="str">
        <f>'Wholesale Sheet 2'!K75</f>
        <v>35 SHOTS - Z &amp; FAN RAID</v>
      </c>
      <c r="B304" s="283">
        <f>'Wholesale Sheet 2'!S75</f>
        <v>70</v>
      </c>
      <c r="C304" s="278" t="s">
        <v>428</v>
      </c>
    </row>
    <row r="305" spans="1:3" ht="36.75" customHeight="1">
      <c r="A305" s="276" t="str">
        <f>'Wholesale Sheet 2'!K76</f>
        <v>WICKED WITCH </v>
      </c>
      <c r="B305" s="283">
        <f>'Wholesale Sheet 2'!S76</f>
        <v>73.25</v>
      </c>
      <c r="C305" s="278" t="s">
        <v>269</v>
      </c>
    </row>
    <row r="306" spans="1:3" ht="36.75" customHeight="1">
      <c r="A306" s="276" t="str">
        <f>'Wholesale Sheet 2'!K77</f>
        <v>FIGHTING FISH  </v>
      </c>
      <c r="B306" s="283">
        <f>'Wholesale Sheet 2'!S77</f>
        <v>75</v>
      </c>
      <c r="C306" s="278" t="s">
        <v>392</v>
      </c>
    </row>
    <row r="307" spans="1:3" ht="36.75" customHeight="1">
      <c r="A307" s="276" t="str">
        <f>'Wholesale Sheet 2'!K78</f>
        <v>VICIOUS CIRCLE</v>
      </c>
      <c r="B307" s="283">
        <f>'Wholesale Sheet 2'!S78</f>
        <v>76.65</v>
      </c>
      <c r="C307" s="278" t="s">
        <v>287</v>
      </c>
    </row>
    <row r="308" spans="1:3" s="292" customFormat="1" ht="35.25">
      <c r="A308" s="366" t="str">
        <f>'Wholesale Sheet 2'!K79</f>
        <v>SHOW IN A BOX </v>
      </c>
      <c r="B308" s="367"/>
      <c r="C308" s="368"/>
    </row>
    <row r="309" spans="1:3" s="292" customFormat="1" ht="69">
      <c r="A309" s="273" t="str">
        <f>'Wholesale Sheet 2'!K80</f>
        <v>SHOW IN A BOX [GREEN]</v>
      </c>
      <c r="B309" s="275">
        <f>'Wholesale Sheet 2'!S80</f>
        <v>65</v>
      </c>
      <c r="C309" s="272" t="s">
        <v>459</v>
      </c>
    </row>
    <row r="310" spans="1:3" s="292" customFormat="1" ht="69">
      <c r="A310" s="273" t="str">
        <f>'Wholesale Sheet 2'!K81</f>
        <v>SHOW IN A BOX [YELLOW]</v>
      </c>
      <c r="B310" s="275">
        <f>'Wholesale Sheet 2'!S81</f>
        <v>65</v>
      </c>
      <c r="C310" s="272" t="s">
        <v>251</v>
      </c>
    </row>
    <row r="311" spans="1:3" s="292" customFormat="1" ht="69">
      <c r="A311" s="273" t="str">
        <f>'Wholesale Sheet 2'!K82</f>
        <v>SHOW IN A BOX [BLUE]</v>
      </c>
      <c r="B311" s="275">
        <f>'Wholesale Sheet 2'!S82</f>
        <v>70</v>
      </c>
      <c r="C311" s="272" t="s">
        <v>253</v>
      </c>
    </row>
    <row r="312" spans="1:3" ht="36.75" customHeight="1">
      <c r="A312" s="273" t="str">
        <f>'Wholesale Sheet 2'!K83</f>
        <v>SHOW IN A BOX [RED]</v>
      </c>
      <c r="B312" s="275">
        <f>'Wholesale Sheet 2'!S83</f>
        <v>80</v>
      </c>
      <c r="C312" s="272" t="s">
        <v>339</v>
      </c>
    </row>
    <row r="313" spans="1:3" ht="36.75" customHeight="1">
      <c r="A313" s="363" t="s">
        <v>725</v>
      </c>
      <c r="B313" s="364"/>
      <c r="C313" s="365"/>
    </row>
    <row r="314" spans="1:3" ht="36.75" customHeight="1">
      <c r="A314" s="276" t="str">
        <f>'Extra Mats'!A4</f>
        <v>WIRE PULL SMOKE (ANY COLOUR)</v>
      </c>
      <c r="B314" s="283">
        <v>14</v>
      </c>
      <c r="C314" s="278" t="s">
        <v>732</v>
      </c>
    </row>
    <row r="315" spans="1:3" ht="36.75" customHeight="1">
      <c r="A315" s="286" t="s">
        <v>36</v>
      </c>
      <c r="B315" s="283">
        <v>50</v>
      </c>
      <c r="C315" s="278" t="s">
        <v>736</v>
      </c>
    </row>
    <row r="316" spans="1:3" ht="36.75" customHeight="1">
      <c r="A316" s="287" t="s">
        <v>729</v>
      </c>
      <c r="B316" s="288">
        <v>1.5</v>
      </c>
      <c r="C316" s="278" t="s">
        <v>735</v>
      </c>
    </row>
    <row r="317" spans="1:3" ht="36.75" customHeight="1">
      <c r="A317" s="286" t="s">
        <v>731</v>
      </c>
      <c r="B317" s="283">
        <v>150</v>
      </c>
      <c r="C317" s="278" t="s">
        <v>734</v>
      </c>
    </row>
    <row r="318" spans="1:3" ht="36.75" customHeight="1">
      <c r="A318" s="286" t="s">
        <v>500</v>
      </c>
      <c r="B318" s="283">
        <v>150</v>
      </c>
      <c r="C318" s="278" t="s">
        <v>734</v>
      </c>
    </row>
    <row r="319" spans="1:3" ht="36.75" customHeight="1">
      <c r="A319" s="286" t="s">
        <v>527</v>
      </c>
      <c r="B319" s="283">
        <v>30</v>
      </c>
      <c r="C319" s="278" t="s">
        <v>733</v>
      </c>
    </row>
    <row r="320" spans="1:3" ht="36.75" customHeight="1" thickBot="1">
      <c r="A320" s="289" t="s">
        <v>528</v>
      </c>
      <c r="B320" s="290">
        <v>35</v>
      </c>
      <c r="C320" s="291" t="s">
        <v>733</v>
      </c>
    </row>
  </sheetData>
  <sheetProtection/>
  <mergeCells count="20">
    <mergeCell ref="A313:C313"/>
    <mergeCell ref="A244:C244"/>
    <mergeCell ref="A284:C284"/>
    <mergeCell ref="A251:C251"/>
    <mergeCell ref="A270:C270"/>
    <mergeCell ref="A292:C292"/>
    <mergeCell ref="A308:C308"/>
    <mergeCell ref="A277:C277"/>
    <mergeCell ref="A80:C80"/>
    <mergeCell ref="A95:C95"/>
    <mergeCell ref="A113:C113"/>
    <mergeCell ref="A143:C143"/>
    <mergeCell ref="A146:C146"/>
    <mergeCell ref="A151:C151"/>
    <mergeCell ref="A2:C2"/>
    <mergeCell ref="A24:C24"/>
    <mergeCell ref="A29:C29"/>
    <mergeCell ref="A43:C43"/>
    <mergeCell ref="A66:C66"/>
    <mergeCell ref="A75:C75"/>
  </mergeCells>
  <printOptions gridLines="1" horizontalCentered="1"/>
  <pageMargins left="0.15" right="0.15" top="1" bottom="0.3" header="0.24" footer="0.2"/>
  <pageSetup fitToHeight="4" fitToWidth="1" horizontalDpi="600" verticalDpi="600" orientation="portrait" paperSize="5" scale="28" r:id="rId2"/>
  <headerFooter alignWithMargins="0">
    <oddHeader>&amp;L&amp;G&amp;C&amp;32   11684 COUNTY ROAD 42, R.R. #2 TECUMSEH, ONTARIO N8N 0G8
PHONE: 519-979-2471  FAX: 519-979-2813  TOLL FREE: 1-800-390-3563
EMAIL: sales@khfireworks.ca       www.khfireworks.ca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TOAL</dc:creator>
  <cp:keywords/>
  <dc:description/>
  <cp:lastModifiedBy>Windows 7</cp:lastModifiedBy>
  <cp:lastPrinted>2021-02-09T14:11:51Z</cp:lastPrinted>
  <dcterms:created xsi:type="dcterms:W3CDTF">2000-04-04T15:16:10Z</dcterms:created>
  <dcterms:modified xsi:type="dcterms:W3CDTF">2021-03-04T16:35:06Z</dcterms:modified>
  <cp:category/>
  <cp:version/>
  <cp:contentType/>
  <cp:contentStatus/>
</cp:coreProperties>
</file>